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Plan1" sheetId="1" r:id="rId1"/>
    <sheet name="Plan2" sheetId="2" r:id="rId2"/>
    <sheet name="Plan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<sst xmlns="http://schemas.openxmlformats.org/spreadsheetml/2006/main" count="48" uniqueCount="41">
  <si>
    <t>Coef</t>
  </si>
  <si>
    <t>delta H</t>
  </si>
  <si>
    <t>delta S</t>
  </si>
  <si>
    <t>cr2o3</t>
  </si>
  <si>
    <t>co</t>
  </si>
  <si>
    <t>c</t>
  </si>
  <si>
    <t xml:space="preserve">cr </t>
  </si>
  <si>
    <t>"linha"</t>
  </si>
  <si>
    <t>T</t>
  </si>
  <si>
    <t>Pco</t>
  </si>
  <si>
    <t>Acr2o3</t>
  </si>
  <si>
    <t>delta Gzl</t>
  </si>
  <si>
    <t>expon</t>
  </si>
  <si>
    <t>constante</t>
  </si>
  <si>
    <t>C</t>
  </si>
  <si>
    <t>Cr</t>
  </si>
  <si>
    <t>al2o3</t>
  </si>
  <si>
    <t xml:space="preserve">al </t>
  </si>
  <si>
    <t>o</t>
  </si>
  <si>
    <t>deltaH</t>
  </si>
  <si>
    <t>-deltaS</t>
  </si>
  <si>
    <t>deltaG</t>
  </si>
  <si>
    <t>sobre RT</t>
  </si>
  <si>
    <t>e Al Al</t>
  </si>
  <si>
    <t>e Al O</t>
  </si>
  <si>
    <t>e O O</t>
  </si>
  <si>
    <t>e O Al</t>
  </si>
  <si>
    <t>%Al</t>
  </si>
  <si>
    <t>log f o</t>
  </si>
  <si>
    <t>log f al</t>
  </si>
  <si>
    <t>%O</t>
  </si>
  <si>
    <t>fal</t>
  </si>
  <si>
    <t>fo</t>
  </si>
  <si>
    <t>Equilibrio entre Cr e C e Cr2O3 e CO</t>
  </si>
  <si>
    <t>Equilibrio entre Al, O e Al2O3 com e sem interação entre Al e O</t>
  </si>
  <si>
    <t>Procure nas tabelas em</t>
  </si>
  <si>
    <t>http://www.equilibriumtrix.net/refino/energia_livre_formacao_Turkdogan.pdf</t>
  </si>
  <si>
    <t>http://www.equilibriumtrix.net/refino/solutos_no_ferro_Turkdogan.jpg</t>
  </si>
  <si>
    <t>para entender quais são as reações e entender os coeficientes da coluna Coef.</t>
  </si>
  <si>
    <t>Mude PCO e a cr2o3 para ver o que acontece com o equilíbrio</t>
  </si>
  <si>
    <t>Não se preocupe com a parte "interação".  Ainda não foi dada.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</si>
</sst>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E+00"/>
    <numFmt numFmtId="166" formatCode="0.0E+00"/>
    <numFmt numFmtId="167" formatCode="0.00000"/>
    <numFmt numFmtId="168" formatCode="0.000"/>
    <numFmt numFmtId="169" formatCode="0.0000"/>
    <numFmt numFmtId="170" formatCode="0.000000"/>
    <numFmt numFmtId="171" formatCode="0.0000000"/>
    <numFmt numFmtId="172" formatCode="0.000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1.75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6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6" fillId="2" borderId="0" xfId="15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167" fontId="0" fillId="4" borderId="22" xfId="0" applyNumberFormat="1" applyFill="1" applyBorder="1" applyAlignment="1">
      <alignment/>
    </xf>
    <xf numFmtId="167" fontId="0" fillId="4" borderId="25" xfId="0" applyNumberForma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1atm acr2o3=1 1700C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Plan1!$D$21:$D$60</c:f>
              <c:numCache/>
            </c:numRef>
          </c:xVal>
          <c:yVal>
            <c:numRef>
              <c:f>Plan1!$E$21:$E$60</c:f>
              <c:numCache/>
            </c:numRef>
          </c:yVal>
          <c:smooth val="1"/>
        </c:ser>
        <c:axId val="22618239"/>
        <c:axId val="2237560"/>
      </c:scatterChart>
      <c:valAx>
        <c:axId val="22618239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%C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7560"/>
        <c:crosses val="autoZero"/>
        <c:crossBetween val="midCat"/>
        <c:dispUnits/>
      </c:valAx>
      <c:valAx>
        <c:axId val="2237560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%Cr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1823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Plan1!$H$86</c:f>
              <c:strCache>
                <c:ptCount val="1"/>
                <c:pt idx="0">
                  <c:v>%O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Plan1!$C$87:$C$202</c:f>
              <c:numCache/>
            </c:numRef>
          </c:xVal>
          <c:yVal>
            <c:numRef>
              <c:f>Plan1!$H$87:$H$202</c:f>
              <c:numCache>
                <c:ptCount val="116"/>
                <c:pt idx="0">
                  <c:v>0.0015137369348395095</c:v>
                </c:pt>
                <c:pt idx="1">
                  <c:v>0.0009645961959152893</c:v>
                </c:pt>
                <c:pt idx="2">
                  <c:v>0.0007453644114497229</c:v>
                </c:pt>
                <c:pt idx="3">
                  <c:v>0.0006231915561530386</c:v>
                </c:pt>
                <c:pt idx="4">
                  <c:v>0.0005440227341225934</c:v>
                </c:pt>
                <c:pt idx="5">
                  <c:v>0.0004880477681988911</c:v>
                </c:pt>
                <c:pt idx="6">
                  <c:v>0.00044615164830394904</c:v>
                </c:pt>
                <c:pt idx="7">
                  <c:v>0.00041350882441639635</c:v>
                </c:pt>
                <c:pt idx="8">
                  <c:v>0.0003873068520689876</c:v>
                </c:pt>
                <c:pt idx="9">
                  <c:v>0.0003657871521890239</c:v>
                </c:pt>
                <c:pt idx="10">
                  <c:v>0.0003477893135896794</c:v>
                </c:pt>
                <c:pt idx="11">
                  <c:v>0.0003325143275923889</c:v>
                </c:pt>
                <c:pt idx="12">
                  <c:v>0.0003193926897535461</c:v>
                </c:pt>
                <c:pt idx="13">
                  <c:v>0.0003080066926662082</c:v>
                </c:pt>
                <c:pt idx="14">
                  <c:v>0.00029804249135981215</c:v>
                </c:pt>
                <c:pt idx="15">
                  <c:v>0.000289259374179487</c:v>
                </c:pt>
                <c:pt idx="16">
                  <c:v>0.00028146940843271556</c:v>
                </c:pt>
                <c:pt idx="17">
                  <c:v>0.00027452357299120314</c:v>
                </c:pt>
                <c:pt idx="18">
                  <c:v>0.00026830207602217444</c:v>
                </c:pt>
                <c:pt idx="19">
                  <c:v>0.00026270744765666704</c:v>
                </c:pt>
                <c:pt idx="20">
                  <c:v>0.00025765951742758963</c:v>
                </c:pt>
                <c:pt idx="21">
                  <c:v>0.00025309169953569586</c:v>
                </c:pt>
                <c:pt idx="22">
                  <c:v>0.0002489482031229953</c:v>
                </c:pt>
                <c:pt idx="23">
                  <c:v>0.00024518190813724755</c:v>
                </c:pt>
                <c:pt idx="24">
                  <c:v>0.00024175272763010894</c:v>
                </c:pt>
                <c:pt idx="25">
                  <c:v>0.00023862633061585251</c:v>
                </c:pt>
                <c:pt idx="26">
                  <c:v>0.0002357731356604624</c:v>
                </c:pt>
                <c:pt idx="27">
                  <c:v>0.00023316751017004792</c:v>
                </c:pt>
                <c:pt idx="28">
                  <c:v>0.00023078712767855172</c:v>
                </c:pt>
                <c:pt idx="29">
                  <c:v>0.0002286124477214659</c:v>
                </c:pt>
                <c:pt idx="30">
                  <c:v>0.00022662629170872183</c:v>
                </c:pt>
                <c:pt idx="31">
                  <c:v>0.0002248134946286363</c:v>
                </c:pt>
                <c:pt idx="32">
                  <c:v>0.00022316061713583885</c:v>
                </c:pt>
                <c:pt idx="33">
                  <c:v>0.0002216557060853328</c:v>
                </c:pt>
                <c:pt idx="34">
                  <c:v>0.0002202880942091427</c:v>
                </c:pt>
                <c:pt idx="35">
                  <c:v>0.0002190482316278404</c:v>
                </c:pt>
                <c:pt idx="36">
                  <c:v>0.0002179275434144235</c:v>
                </c:pt>
                <c:pt idx="37">
                  <c:v>0.00021691830860306915</c:v>
                </c:pt>
                <c:pt idx="38">
                  <c:v>0.00021601355694750846</c:v>
                </c:pt>
                <c:pt idx="39">
                  <c:v>0.00021520698044703257</c:v>
                </c:pt>
                <c:pt idx="40">
                  <c:v>0.0002144928572197043</c:v>
                </c:pt>
                <c:pt idx="41">
                  <c:v>0.0002138659857472575</c:v>
                </c:pt>
                <c:pt idx="42">
                  <c:v>0.00021332162787085775</c:v>
                </c:pt>
                <c:pt idx="43">
                  <c:v>0.00021285545920128664</c:v>
                </c:pt>
                <c:pt idx="44">
                  <c:v>0.00021246352583637797</c:v>
                </c:pt>
                <c:pt idx="45">
                  <c:v>0.00021214220646433287</c:v>
                </c:pt>
                <c:pt idx="46">
                  <c:v>0.00021188817908289085</c:v>
                </c:pt>
                <c:pt idx="47">
                  <c:v>0.00021169839168815787</c:v>
                </c:pt>
                <c:pt idx="48">
                  <c:v>0.0002115700363887003</c:v>
                </c:pt>
                <c:pt idx="49">
                  <c:v>0.00021150052648456546</c:v>
                </c:pt>
                <c:pt idx="50">
                  <c:v>0.00021148747612056133</c:v>
                </c:pt>
                <c:pt idx="51">
                  <c:v>0.0002115286821811291</c:v>
                </c:pt>
                <c:pt idx="52">
                  <c:v>0.0002116221081425887</c:v>
                </c:pt>
                <c:pt idx="53">
                  <c:v>0.0002117658696391736</c:v>
                </c:pt>
                <c:pt idx="54">
                  <c:v>0.00021195822153346542</c:v>
                </c:pt>
                <c:pt idx="55">
                  <c:v>0.00021219754631068093</c:v>
                </c:pt>
                <c:pt idx="56">
                  <c:v>0.00021248234364074808</c:v>
                </c:pt>
                <c:pt idx="57">
                  <c:v>0.00021281122097285731</c:v>
                </c:pt>
                <c:pt idx="58">
                  <c:v>0.00021318288504488427</c:v>
                </c:pt>
                <c:pt idx="59">
                  <c:v>0.00021359613420522395</c:v>
                </c:pt>
                <c:pt idx="60">
                  <c:v>0.00021404985145752342</c:v>
                </c:pt>
                <c:pt idx="61">
                  <c:v>0.00021454299814997263</c:v>
                </c:pt>
                <c:pt idx="62">
                  <c:v>0.00021507460824038527</c:v>
                </c:pt>
                <c:pt idx="63">
                  <c:v>0.000215643783076625</c:v>
                </c:pt>
                <c:pt idx="64">
                  <c:v>0.00021624968663909132</c:v>
                </c:pt>
                <c:pt idx="65">
                  <c:v>0.0002168915411982246</c:v>
                </c:pt>
                <c:pt idx="66">
                  <c:v>0.0002175686233454112</c:v>
                </c:pt>
                <c:pt idx="67">
                  <c:v>0.00021828026036038972</c:v>
                </c:pt>
                <c:pt idx="68">
                  <c:v>0.00021902582688239112</c:v>
                </c:pt>
                <c:pt idx="69">
                  <c:v>0.0002198047418558683</c:v>
                </c:pt>
                <c:pt idx="70">
                  <c:v>0.00022061646572482796</c:v>
                </c:pt>
                <c:pt idx="71">
                  <c:v>0.00022146049785257447</c:v>
                </c:pt>
                <c:pt idx="72">
                  <c:v>0.00022233637414612725</c:v>
                </c:pt>
                <c:pt idx="73">
                  <c:v>0.00022324366486673532</c:v>
                </c:pt>
                <c:pt idx="74">
                  <c:v>0.00022418197260982417</c:v>
                </c:pt>
                <c:pt idx="75">
                  <c:v>0.0002251509304394197</c:v>
                </c:pt>
                <c:pt idx="76">
                  <c:v>0.00022615020016356356</c:v>
                </c:pt>
                <c:pt idx="77">
                  <c:v>0.0002271794707386062</c:v>
                </c:pt>
                <c:pt idx="78">
                  <c:v>0.00022823845679141998</c:v>
                </c:pt>
                <c:pt idx="79">
                  <c:v>0.00022932689724964656</c:v>
                </c:pt>
                <c:pt idx="80">
                  <c:v>0.0002304445540710408</c:v>
                </c:pt>
                <c:pt idx="81">
                  <c:v>0.00023159121106379276</c:v>
                </c:pt>
                <c:pt idx="82">
                  <c:v>0.00023276667279049912</c:v>
                </c:pt>
                <c:pt idx="83">
                  <c:v>0.00023397076354910246</c:v>
                </c:pt>
                <c:pt idx="84">
                  <c:v>0.0002352033264247291</c:v>
                </c:pt>
                <c:pt idx="85">
                  <c:v>0.00023646422240692028</c:v>
                </c:pt>
                <c:pt idx="86">
                  <c:v>0.0002377533295672143</c:v>
                </c:pt>
                <c:pt idx="87">
                  <c:v>0.0002390705422925012</c:v>
                </c:pt>
                <c:pt idx="88">
                  <c:v>0.0002404157705699564</c:v>
                </c:pt>
                <c:pt idx="89">
                  <c:v>0.00024178893931972996</c:v>
                </c:pt>
                <c:pt idx="90">
                  <c:v>0.00024318998777188378</c:v>
                </c:pt>
                <c:pt idx="91">
                  <c:v>0.00024461886888437287</c:v>
                </c:pt>
                <c:pt idx="92">
                  <c:v>0.0002460755487991256</c:v>
                </c:pt>
                <c:pt idx="93">
                  <c:v>0.00024756000633352986</c:v>
                </c:pt>
                <c:pt idx="94">
                  <c:v>0.00024907223250483687</c:v>
                </c:pt>
                <c:pt idx="95">
                  <c:v>0.00025061223008521465</c:v>
                </c:pt>
                <c:pt idx="96">
                  <c:v>0.00025218001318534763</c:v>
                </c:pt>
                <c:pt idx="97">
                  <c:v>0.0002537756068646488</c:v>
                </c:pt>
                <c:pt idx="98">
                  <c:v>0.0002553990467663147</c:v>
                </c:pt>
                <c:pt idx="99">
                  <c:v>0.0002570503787755705</c:v>
                </c:pt>
                <c:pt idx="100">
                  <c:v>0.0002587296586995946</c:v>
                </c:pt>
                <c:pt idx="101">
                  <c:v>0.00027511459852321913</c:v>
                </c:pt>
                <c:pt idx="102">
                  <c:v>0.0002938521361912007</c:v>
                </c:pt>
                <c:pt idx="103">
                  <c:v>0.0003150708239667136</c:v>
                </c:pt>
                <c:pt idx="104">
                  <c:v>0.00033894245251211194</c:v>
                </c:pt>
                <c:pt idx="105">
                  <c:v>0.000365678758442561</c:v>
                </c:pt>
                <c:pt idx="106">
                  <c:v>0.0003955304375611956</c:v>
                </c:pt>
                <c:pt idx="107">
                  <c:v>0.0004287877565057675</c:v>
                </c:pt>
                <c:pt idx="108">
                  <c:v>0.00046578236208451497</c:v>
                </c:pt>
                <c:pt idx="109">
                  <c:v>0.0005068900634941225</c:v>
                </c:pt>
                <c:pt idx="110">
                  <c:v>0.0005525344685816782</c:v>
                </c:pt>
                <c:pt idx="111">
                  <c:v>0.0006031914225997428</c:v>
                </c:pt>
                <c:pt idx="112">
                  <c:v>0.0006593942433122393</c:v>
                </c:pt>
                <c:pt idx="113">
                  <c:v>0.0007217397792377509</c:v>
                </c:pt>
                <c:pt idx="114">
                  <c:v>0.0007908953437400801</c:v>
                </c:pt>
                <c:pt idx="115">
                  <c:v>0.0008676065999275836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Plan1!$I$86</c:f>
              <c:strCache>
                <c:ptCount val="1"/>
                <c:pt idx="0">
                  <c:v>%O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Plan1!$C$87:$C$202</c:f>
              <c:numCache/>
            </c:numRef>
          </c:xVal>
          <c:yVal>
            <c:numRef>
              <c:f>Plan1!$I$87:$I$202</c:f>
              <c:numCache/>
            </c:numRef>
          </c:yVal>
          <c:smooth val="0"/>
        </c:ser>
        <c:axId val="20138041"/>
        <c:axId val="47024642"/>
      </c:scatterChart>
      <c:valAx>
        <c:axId val="201380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024642"/>
        <c:crosses val="autoZero"/>
        <c:crossBetween val="midCat"/>
        <c:dispUnits/>
      </c:valAx>
      <c:valAx>
        <c:axId val="47024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380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15</xdr:row>
      <xdr:rowOff>19050</xdr:rowOff>
    </xdr:from>
    <xdr:to>
      <xdr:col>12</xdr:col>
      <xdr:colOff>571500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3819525" y="2457450"/>
        <a:ext cx="45815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84</xdr:row>
      <xdr:rowOff>114300</xdr:rowOff>
    </xdr:from>
    <xdr:to>
      <xdr:col>14</xdr:col>
      <xdr:colOff>428625</xdr:colOff>
      <xdr:row>108</xdr:row>
      <xdr:rowOff>28575</xdr:rowOff>
    </xdr:to>
    <xdr:graphicFrame>
      <xdr:nvGraphicFramePr>
        <xdr:cNvPr id="2" name="Chart 6"/>
        <xdr:cNvGraphicFramePr/>
      </xdr:nvGraphicFramePr>
      <xdr:xfrm>
        <a:off x="6134100" y="13763625"/>
        <a:ext cx="33432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quilibriumtrix.net/refino/energia_livre_formacao_Turkdogan.pdf" TargetMode="External" /><Relationship Id="rId2" Type="http://schemas.openxmlformats.org/officeDocument/2006/relationships/hyperlink" Target="http://www.equilibriumtrix.net/refino/solutos_no_ferro_Turkdogan.jpg" TargetMode="External" /><Relationship Id="rId3" Type="http://schemas.openxmlformats.org/officeDocument/2006/relationships/hyperlink" Target="http://www.equilibriumtrix.net/refino/energia_livre_formacao_Turkdogan.pdf" TargetMode="External" /><Relationship Id="rId4" Type="http://schemas.openxmlformats.org/officeDocument/2006/relationships/hyperlink" Target="http://www.equilibriumtrix.net/refino/solutos_no_ferro_Turkdogan.jpg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="160" zoomScaleNormal="160" workbookViewId="0" topLeftCell="B1">
      <selection activeCell="C13" sqref="C13"/>
    </sheetView>
  </sheetViews>
  <sheetFormatPr defaultColWidth="9.140625" defaultRowHeight="12.75"/>
  <cols>
    <col min="3" max="4" width="12.8515625" style="0" bestFit="1" customWidth="1"/>
    <col min="8" max="8" width="9.421875" style="0" customWidth="1"/>
  </cols>
  <sheetData>
    <row r="1" spans="2:4" ht="13.5" thickBot="1">
      <c r="B1" s="22" t="s">
        <v>33</v>
      </c>
      <c r="C1" s="23"/>
      <c r="D1" s="24"/>
    </row>
    <row r="3" spans="2:4" ht="12.75">
      <c r="B3" t="s">
        <v>0</v>
      </c>
      <c r="C3" t="s">
        <v>1</v>
      </c>
      <c r="D3" t="s">
        <v>2</v>
      </c>
    </row>
    <row r="4" spans="1:13" ht="12.75">
      <c r="A4" t="s">
        <v>3</v>
      </c>
      <c r="B4">
        <v>1</v>
      </c>
      <c r="C4">
        <v>-1110300</v>
      </c>
      <c r="D4">
        <v>-247.3</v>
      </c>
      <c r="E4" s="6" t="s">
        <v>35</v>
      </c>
      <c r="F4" s="7"/>
      <c r="G4" s="7"/>
      <c r="H4" s="7"/>
      <c r="I4" s="7"/>
      <c r="J4" s="7"/>
      <c r="K4" s="7"/>
      <c r="L4" s="7"/>
      <c r="M4" s="8"/>
    </row>
    <row r="5" spans="1:13" ht="12.75">
      <c r="A5" t="s">
        <v>4</v>
      </c>
      <c r="B5">
        <v>-3</v>
      </c>
      <c r="C5">
        <v>-114400</v>
      </c>
      <c r="D5">
        <v>85.8</v>
      </c>
      <c r="E5" s="9"/>
      <c r="F5" s="10" t="s">
        <v>36</v>
      </c>
      <c r="G5" s="11"/>
      <c r="H5" s="11"/>
      <c r="I5" s="11"/>
      <c r="J5" s="11"/>
      <c r="K5" s="11"/>
      <c r="L5" s="11"/>
      <c r="M5" s="12"/>
    </row>
    <row r="6" spans="1:13" ht="12.75">
      <c r="A6" t="s">
        <v>5</v>
      </c>
      <c r="B6">
        <v>3</v>
      </c>
      <c r="C6">
        <v>22594</v>
      </c>
      <c r="D6">
        <v>42.26</v>
      </c>
      <c r="E6" s="9"/>
      <c r="F6" s="10" t="s">
        <v>37</v>
      </c>
      <c r="G6" s="11"/>
      <c r="H6" s="11"/>
      <c r="I6" s="11"/>
      <c r="J6" s="11"/>
      <c r="K6" s="11"/>
      <c r="L6" s="11"/>
      <c r="M6" s="12"/>
    </row>
    <row r="7" spans="1:13" ht="12.75">
      <c r="A7" t="s">
        <v>6</v>
      </c>
      <c r="B7">
        <v>-2</v>
      </c>
      <c r="C7">
        <v>19246</v>
      </c>
      <c r="D7">
        <v>46.86</v>
      </c>
      <c r="E7" s="13"/>
      <c r="F7" s="14" t="s">
        <v>38</v>
      </c>
      <c r="G7" s="14"/>
      <c r="H7" s="14"/>
      <c r="I7" s="14"/>
      <c r="J7" s="14"/>
      <c r="K7" s="14"/>
      <c r="L7" s="14"/>
      <c r="M7" s="15"/>
    </row>
    <row r="8" spans="1:4" ht="12.75">
      <c r="A8" t="s">
        <v>7</v>
      </c>
      <c r="C8">
        <f>SUMPRODUCT(B4:B7,C4:C7)</f>
        <v>-737810</v>
      </c>
      <c r="D8">
        <f>SUMPRODUCT(B4:B7,D4:D7)</f>
        <v>-471.64</v>
      </c>
    </row>
    <row r="11" spans="2:4" ht="12.75">
      <c r="B11" t="s">
        <v>8</v>
      </c>
      <c r="C11">
        <v>1700</v>
      </c>
      <c r="D11">
        <f>C11+273</f>
        <v>1973</v>
      </c>
    </row>
    <row r="12" spans="2:4" ht="12.75">
      <c r="B12" t="s">
        <v>9</v>
      </c>
      <c r="C12">
        <v>1</v>
      </c>
      <c r="D12" s="19"/>
    </row>
    <row r="13" spans="2:4" ht="12.75">
      <c r="B13" t="s">
        <v>10</v>
      </c>
      <c r="C13">
        <v>1</v>
      </c>
      <c r="D13" s="20"/>
    </row>
    <row r="14" ht="12.75">
      <c r="D14" s="20"/>
    </row>
    <row r="15" spans="2:13" ht="12.75">
      <c r="B15" t="s">
        <v>11</v>
      </c>
      <c r="C15">
        <f>C8-D11*D8</f>
        <v>192735.71999999997</v>
      </c>
      <c r="D15" s="20"/>
      <c r="H15" s="16" t="s">
        <v>39</v>
      </c>
      <c r="I15" s="17"/>
      <c r="J15" s="17"/>
      <c r="K15" s="17"/>
      <c r="L15" s="17"/>
      <c r="M15" s="18"/>
    </row>
    <row r="16" spans="2:4" ht="12.75">
      <c r="B16" t="s">
        <v>12</v>
      </c>
      <c r="C16" s="1">
        <f>EXP(-C15/(8.314*D11))</f>
        <v>7.892049175385213E-06</v>
      </c>
      <c r="D16" s="20"/>
    </row>
    <row r="17" spans="2:4" ht="12.75">
      <c r="B17" t="s">
        <v>13</v>
      </c>
      <c r="C17" s="1">
        <f>C16</f>
        <v>7.892049175385213E-06</v>
      </c>
      <c r="D17" s="21"/>
    </row>
    <row r="20" spans="4:5" ht="12.75">
      <c r="D20" t="s">
        <v>14</v>
      </c>
      <c r="E20" t="s">
        <v>15</v>
      </c>
    </row>
    <row r="21" spans="4:7" ht="12.75">
      <c r="D21">
        <v>0.005</v>
      </c>
      <c r="E21" s="2">
        <f>SQRT((D21^3)/$C$17)</f>
        <v>0.12585199813244918</v>
      </c>
      <c r="F21" s="2"/>
      <c r="G21" s="2"/>
    </row>
    <row r="22" spans="4:7" ht="12.75">
      <c r="D22">
        <v>0.01</v>
      </c>
      <c r="E22" s="2">
        <f aca="true" t="shared" si="0" ref="E22:E60">SQRT((D22^3)/$C$17)</f>
        <v>0.35596320522132613</v>
      </c>
      <c r="F22" s="2"/>
      <c r="G22" s="2"/>
    </row>
    <row r="23" spans="4:7" ht="12.75">
      <c r="D23">
        <v>0.015</v>
      </c>
      <c r="E23" s="2">
        <f t="shared" si="0"/>
        <v>0.6539461649983963</v>
      </c>
      <c r="F23" s="2"/>
      <c r="G23" s="2"/>
    </row>
    <row r="24" spans="4:7" ht="12.75">
      <c r="D24">
        <v>0.02</v>
      </c>
      <c r="E24" s="2">
        <f t="shared" si="0"/>
        <v>1.0068159850595935</v>
      </c>
      <c r="F24" s="2"/>
      <c r="G24" s="2"/>
    </row>
    <row r="25" spans="4:7" ht="12.75">
      <c r="D25">
        <v>0.025</v>
      </c>
      <c r="E25" s="2">
        <f t="shared" si="0"/>
        <v>1.407068114641665</v>
      </c>
      <c r="F25" s="2"/>
      <c r="G25" s="2"/>
    </row>
    <row r="26" spans="4:7" ht="12.75">
      <c r="D26">
        <v>0.03</v>
      </c>
      <c r="E26" s="2">
        <f t="shared" si="0"/>
        <v>1.8496390712052118</v>
      </c>
      <c r="F26" s="2"/>
      <c r="G26" s="2"/>
    </row>
    <row r="27" spans="4:7" ht="12.75">
      <c r="D27">
        <v>0.035</v>
      </c>
      <c r="E27" s="2">
        <f t="shared" si="0"/>
        <v>2.3308116234131813</v>
      </c>
      <c r="F27" s="2"/>
      <c r="G27" s="2"/>
    </row>
    <row r="28" spans="4:7" ht="12.75">
      <c r="D28">
        <v>0.04</v>
      </c>
      <c r="E28" s="2">
        <f t="shared" si="0"/>
        <v>2.847705641770609</v>
      </c>
      <c r="F28" s="2"/>
      <c r="G28" s="2"/>
    </row>
    <row r="29" spans="4:7" ht="12.75">
      <c r="D29">
        <v>0.045</v>
      </c>
      <c r="E29" s="2">
        <f t="shared" si="0"/>
        <v>3.3980039495761276</v>
      </c>
      <c r="F29" s="2"/>
      <c r="G29" s="2"/>
    </row>
    <row r="30" spans="4:7" ht="12.75">
      <c r="D30">
        <v>0.05</v>
      </c>
      <c r="E30" s="2">
        <f t="shared" si="0"/>
        <v>3.9797896218179667</v>
      </c>
      <c r="F30" s="2"/>
      <c r="G30" s="2"/>
    </row>
    <row r="31" spans="4:7" ht="12.75">
      <c r="D31">
        <v>0.055</v>
      </c>
      <c r="E31" s="2">
        <f t="shared" si="0"/>
        <v>4.591442426140267</v>
      </c>
      <c r="F31" s="2"/>
      <c r="G31" s="2"/>
    </row>
    <row r="32" spans="4:7" ht="12.75">
      <c r="D32">
        <v>0.06</v>
      </c>
      <c r="E32" s="2">
        <f t="shared" si="0"/>
        <v>5.2315693199871705</v>
      </c>
      <c r="F32" s="2"/>
      <c r="G32" s="2"/>
    </row>
    <row r="33" spans="4:7" ht="12.75">
      <c r="D33">
        <v>0.065</v>
      </c>
      <c r="E33" s="2">
        <f t="shared" si="0"/>
        <v>5.898955821019869</v>
      </c>
      <c r="F33" s="2"/>
      <c r="G33" s="2"/>
    </row>
    <row r="34" spans="4:7" ht="12.75">
      <c r="D34">
        <v>0.07</v>
      </c>
      <c r="E34" s="2">
        <f t="shared" si="0"/>
        <v>6.592530818335543</v>
      </c>
      <c r="F34" s="2"/>
      <c r="G34" s="2"/>
    </row>
    <row r="35" spans="4:7" ht="12.75">
      <c r="D35">
        <v>0.075</v>
      </c>
      <c r="E35" s="2">
        <f t="shared" si="0"/>
        <v>7.311340392808539</v>
      </c>
      <c r="F35" s="2"/>
      <c r="G35" s="2"/>
    </row>
    <row r="36" spans="4:7" ht="12.75">
      <c r="D36">
        <v>0.08</v>
      </c>
      <c r="E36" s="2">
        <f t="shared" si="0"/>
        <v>8.054527880476748</v>
      </c>
      <c r="F36" s="2"/>
      <c r="G36" s="2"/>
    </row>
    <row r="37" spans="4:7" ht="12.75">
      <c r="D37">
        <v>0.085</v>
      </c>
      <c r="E37" s="2">
        <f t="shared" si="0"/>
        <v>8.821318385417118</v>
      </c>
      <c r="F37" s="2"/>
      <c r="G37" s="2"/>
    </row>
    <row r="38" spans="4:7" ht="12.75">
      <c r="D38">
        <v>0.09</v>
      </c>
      <c r="E38" s="2">
        <f t="shared" si="0"/>
        <v>9.611006540975804</v>
      </c>
      <c r="F38" s="2"/>
      <c r="G38" s="2"/>
    </row>
    <row r="39" spans="4:7" ht="12.75">
      <c r="D39">
        <v>0.095</v>
      </c>
      <c r="E39" s="2">
        <f t="shared" si="0"/>
        <v>10.422946692338297</v>
      </c>
      <c r="F39" s="2"/>
      <c r="G39" s="2"/>
    </row>
    <row r="40" spans="4:7" ht="12.75">
      <c r="D40">
        <v>0.1</v>
      </c>
      <c r="E40" s="2">
        <f t="shared" si="0"/>
        <v>11.25654491713332</v>
      </c>
      <c r="F40" s="2"/>
      <c r="G40" s="2"/>
    </row>
    <row r="41" spans="4:7" ht="12.75">
      <c r="D41">
        <v>0.105</v>
      </c>
      <c r="E41" s="2">
        <f t="shared" si="0"/>
        <v>12.111252463871176</v>
      </c>
      <c r="F41" s="2"/>
      <c r="G41" s="2"/>
    </row>
    <row r="42" spans="4:7" ht="12.75">
      <c r="D42">
        <v>0.11</v>
      </c>
      <c r="E42" s="2">
        <f t="shared" si="0"/>
        <v>12.986560299805587</v>
      </c>
      <c r="F42" s="2"/>
      <c r="G42" s="2"/>
    </row>
    <row r="43" spans="4:7" ht="12.75">
      <c r="D43">
        <v>0.115</v>
      </c>
      <c r="E43" s="2">
        <f t="shared" si="0"/>
        <v>13.881994538056347</v>
      </c>
      <c r="F43" s="2"/>
      <c r="G43" s="2"/>
    </row>
    <row r="44" spans="4:7" ht="12.75">
      <c r="D44">
        <v>0.12</v>
      </c>
      <c r="E44" s="2">
        <f t="shared" si="0"/>
        <v>14.797112569641694</v>
      </c>
      <c r="F44" s="2"/>
      <c r="G44" s="2"/>
    </row>
    <row r="45" spans="4:7" ht="12.75">
      <c r="D45">
        <v>0.125</v>
      </c>
      <c r="E45" s="2">
        <f t="shared" si="0"/>
        <v>15.731499766556148</v>
      </c>
      <c r="F45" s="2"/>
      <c r="G45" s="2"/>
    </row>
    <row r="46" spans="4:7" ht="12.75">
      <c r="D46">
        <v>0.13</v>
      </c>
      <c r="E46" s="2">
        <f t="shared" si="0"/>
        <v>16.68476665185203</v>
      </c>
      <c r="F46" s="2"/>
      <c r="G46" s="2"/>
    </row>
    <row r="47" spans="4:7" ht="12.75">
      <c r="D47">
        <v>0.135</v>
      </c>
      <c r="E47" s="2">
        <f t="shared" si="0"/>
        <v>17.6565464549567</v>
      </c>
      <c r="F47" s="2"/>
      <c r="G47" s="2"/>
    </row>
    <row r="48" spans="4:7" ht="12.75">
      <c r="D48">
        <v>0.14</v>
      </c>
      <c r="E48" s="2">
        <f t="shared" si="0"/>
        <v>18.64649298730545</v>
      </c>
      <c r="F48" s="2"/>
      <c r="G48" s="2"/>
    </row>
    <row r="49" spans="4:7" ht="12.75">
      <c r="D49">
        <v>0.145</v>
      </c>
      <c r="E49" s="2">
        <f t="shared" si="0"/>
        <v>19.654278786262257</v>
      </c>
      <c r="F49" s="2"/>
      <c r="G49" s="2"/>
    </row>
    <row r="50" spans="4:7" ht="12.75">
      <c r="D50">
        <v>0.15</v>
      </c>
      <c r="E50" s="2">
        <f t="shared" si="0"/>
        <v>20.679593485272136</v>
      </c>
      <c r="F50" s="2"/>
      <c r="G50" s="2"/>
    </row>
    <row r="51" spans="4:7" ht="12.75">
      <c r="D51">
        <v>0.155</v>
      </c>
      <c r="E51" s="2">
        <f t="shared" si="0"/>
        <v>21.722142375976834</v>
      </c>
      <c r="F51" s="2"/>
      <c r="G51" s="2"/>
    </row>
    <row r="52" spans="4:7" ht="12.75">
      <c r="D52">
        <v>0.16</v>
      </c>
      <c r="E52" s="2">
        <f t="shared" si="0"/>
        <v>22.781645134164872</v>
      </c>
      <c r="F52" s="2"/>
      <c r="G52" s="2"/>
    </row>
    <row r="53" spans="4:7" ht="12.75">
      <c r="D53">
        <v>0.165</v>
      </c>
      <c r="E53" s="2">
        <f t="shared" si="0"/>
        <v>23.857834686306763</v>
      </c>
      <c r="F53" s="2"/>
      <c r="G53" s="2"/>
    </row>
    <row r="54" spans="4:7" ht="12.75">
      <c r="D54">
        <v>0.17</v>
      </c>
      <c r="E54" s="2">
        <f t="shared" si="0"/>
        <v>24.950456197336045</v>
      </c>
      <c r="F54" s="2"/>
      <c r="G54" s="2"/>
    </row>
    <row r="55" spans="4:7" ht="12.75">
      <c r="D55">
        <v>0.175</v>
      </c>
      <c r="E55" s="2">
        <f t="shared" si="0"/>
        <v>26.05926616349256</v>
      </c>
      <c r="F55" s="2"/>
      <c r="G55" s="2"/>
    </row>
    <row r="56" spans="4:7" ht="12.75">
      <c r="D56">
        <v>0.18</v>
      </c>
      <c r="E56" s="2">
        <f t="shared" si="0"/>
        <v>27.18403159660902</v>
      </c>
      <c r="F56" s="2"/>
      <c r="G56" s="2"/>
    </row>
    <row r="57" spans="4:7" ht="12.75">
      <c r="D57">
        <v>0.185</v>
      </c>
      <c r="E57" s="2">
        <f t="shared" si="0"/>
        <v>28.324529288319265</v>
      </c>
      <c r="F57" s="2"/>
      <c r="G57" s="2"/>
    </row>
    <row r="58" spans="4:7" ht="12.75">
      <c r="D58">
        <v>0.19</v>
      </c>
      <c r="E58" s="2">
        <f t="shared" si="0"/>
        <v>29.48054514439322</v>
      </c>
      <c r="F58" s="2"/>
      <c r="G58" s="2"/>
    </row>
    <row r="59" spans="4:7" ht="12.75">
      <c r="D59">
        <v>0.195</v>
      </c>
      <c r="E59" s="2">
        <f t="shared" si="0"/>
        <v>30.651873580831783</v>
      </c>
      <c r="F59" s="2"/>
      <c r="G59" s="2"/>
    </row>
    <row r="60" spans="4:7" ht="12.75">
      <c r="D60">
        <v>0.2</v>
      </c>
      <c r="E60" s="2">
        <f t="shared" si="0"/>
        <v>31.838316974543734</v>
      </c>
      <c r="F60" s="2"/>
      <c r="G60" s="2"/>
    </row>
    <row r="65" ht="13.5" thickBot="1"/>
    <row r="66" spans="2:6" ht="13.5" thickBot="1">
      <c r="B66" s="22" t="s">
        <v>34</v>
      </c>
      <c r="C66" s="23"/>
      <c r="D66" s="23"/>
      <c r="E66" s="23"/>
      <c r="F66" s="24"/>
    </row>
    <row r="68" spans="7:15" ht="12.75">
      <c r="G68" s="6" t="s">
        <v>35</v>
      </c>
      <c r="H68" s="7"/>
      <c r="I68" s="7"/>
      <c r="J68" s="7"/>
      <c r="K68" s="7"/>
      <c r="L68" s="7"/>
      <c r="M68" s="7"/>
      <c r="N68" s="7"/>
      <c r="O68" s="8"/>
    </row>
    <row r="69" spans="3:15" ht="12.75">
      <c r="C69" t="s">
        <v>19</v>
      </c>
      <c r="D69" s="3" t="s">
        <v>20</v>
      </c>
      <c r="G69" s="9"/>
      <c r="H69" s="10" t="s">
        <v>36</v>
      </c>
      <c r="I69" s="11"/>
      <c r="J69" s="11"/>
      <c r="K69" s="11"/>
      <c r="L69" s="11"/>
      <c r="M69" s="11"/>
      <c r="N69" s="11"/>
      <c r="O69" s="12"/>
    </row>
    <row r="70" spans="1:15" ht="12.75">
      <c r="A70" t="s">
        <v>16</v>
      </c>
      <c r="B70">
        <v>1</v>
      </c>
      <c r="C70">
        <v>-1683200</v>
      </c>
      <c r="D70">
        <v>325.6</v>
      </c>
      <c r="G70" s="9"/>
      <c r="H70" s="10" t="s">
        <v>37</v>
      </c>
      <c r="I70" s="11"/>
      <c r="J70" s="11"/>
      <c r="K70" s="11"/>
      <c r="L70" s="11"/>
      <c r="M70" s="11"/>
      <c r="N70" s="11"/>
      <c r="O70" s="12"/>
    </row>
    <row r="71" spans="1:15" ht="12.75">
      <c r="A71" t="s">
        <v>17</v>
      </c>
      <c r="B71">
        <v>-2</v>
      </c>
      <c r="C71">
        <v>-63178</v>
      </c>
      <c r="D71">
        <v>-27.91</v>
      </c>
      <c r="G71" s="13"/>
      <c r="H71" s="14" t="s">
        <v>38</v>
      </c>
      <c r="I71" s="14"/>
      <c r="J71" s="14"/>
      <c r="K71" s="14"/>
      <c r="L71" s="14"/>
      <c r="M71" s="14"/>
      <c r="N71" s="14"/>
      <c r="O71" s="15"/>
    </row>
    <row r="72" spans="1:4" ht="12.75">
      <c r="A72" t="s">
        <v>18</v>
      </c>
      <c r="B72">
        <v>-3</v>
      </c>
      <c r="C72">
        <v>-115750</v>
      </c>
      <c r="D72">
        <v>-4.63</v>
      </c>
    </row>
    <row r="73" spans="3:4" ht="12.75">
      <c r="C73">
        <f>SUMPRODUCT(B70:B72,C70:C72)</f>
        <v>-1209594</v>
      </c>
      <c r="D73">
        <f>SUMPRODUCT(B70:B72,D70:D72)</f>
        <v>395.31</v>
      </c>
    </row>
    <row r="75" spans="3:4" ht="12.75">
      <c r="C75" t="s">
        <v>8</v>
      </c>
      <c r="D75">
        <v>1873</v>
      </c>
    </row>
    <row r="76" spans="3:4" ht="12.75">
      <c r="C76" t="s">
        <v>21</v>
      </c>
      <c r="D76">
        <f>C73+D73*D75</f>
        <v>-469178.37</v>
      </c>
    </row>
    <row r="77" spans="3:4" ht="12.75">
      <c r="C77" t="s">
        <v>22</v>
      </c>
      <c r="D77">
        <f>D76/(8.314*D75)</f>
        <v>-30.129379284339027</v>
      </c>
    </row>
    <row r="78" spans="3:4" ht="12.75">
      <c r="C78" t="s">
        <v>12</v>
      </c>
      <c r="D78" s="4">
        <f>EXP(D77)</f>
        <v>8.221987906284929E-14</v>
      </c>
    </row>
    <row r="79" ht="13.5" thickBot="1"/>
    <row r="80" spans="3:11" ht="12.75">
      <c r="C80" s="25" t="s">
        <v>23</v>
      </c>
      <c r="D80" s="26">
        <v>0.043</v>
      </c>
      <c r="E80" s="26"/>
      <c r="F80" s="26" t="s">
        <v>40</v>
      </c>
      <c r="G80" s="26"/>
      <c r="H80" s="26"/>
      <c r="I80" s="26"/>
      <c r="J80" s="26"/>
      <c r="K80" s="27"/>
    </row>
    <row r="81" spans="3:11" ht="12.75">
      <c r="C81" s="28" t="s">
        <v>24</v>
      </c>
      <c r="D81" s="29">
        <v>-1.98</v>
      </c>
      <c r="E81" s="29"/>
      <c r="F81" s="29"/>
      <c r="G81" s="29"/>
      <c r="H81" s="29"/>
      <c r="I81" s="29"/>
      <c r="J81" s="29"/>
      <c r="K81" s="30"/>
    </row>
    <row r="82" spans="3:11" ht="12.75">
      <c r="C82" s="28" t="s">
        <v>25</v>
      </c>
      <c r="D82" s="29">
        <v>0</v>
      </c>
      <c r="E82" s="29"/>
      <c r="F82" s="29"/>
      <c r="G82" s="29"/>
      <c r="H82" s="29"/>
      <c r="I82" s="29"/>
      <c r="J82" s="29"/>
      <c r="K82" s="30"/>
    </row>
    <row r="83" spans="3:11" ht="13.5" thickBot="1">
      <c r="C83" s="31" t="s">
        <v>26</v>
      </c>
      <c r="D83" s="32">
        <v>-1.17</v>
      </c>
      <c r="E83" s="32"/>
      <c r="F83" s="32"/>
      <c r="G83" s="32"/>
      <c r="H83" s="32"/>
      <c r="I83" s="32"/>
      <c r="J83" s="32"/>
      <c r="K83" s="33"/>
    </row>
    <row r="85" ht="13.5" thickBot="1"/>
    <row r="86" spans="3:9" ht="12.75">
      <c r="C86" t="s">
        <v>27</v>
      </c>
      <c r="D86" s="25" t="s">
        <v>29</v>
      </c>
      <c r="E86" s="26" t="s">
        <v>28</v>
      </c>
      <c r="F86" s="26" t="s">
        <v>31</v>
      </c>
      <c r="G86" s="26" t="s">
        <v>32</v>
      </c>
      <c r="H86" s="27" t="s">
        <v>30</v>
      </c>
      <c r="I86" t="s">
        <v>30</v>
      </c>
    </row>
    <row r="87" spans="3:9" ht="12.75">
      <c r="C87">
        <v>0.005</v>
      </c>
      <c r="D87" s="28">
        <f>$D$80*C87+$D$81*H87</f>
        <v>-0.002782199130982229</v>
      </c>
      <c r="E87" s="29">
        <f>$D$82*H87+$D$83*C87</f>
        <v>-0.00585</v>
      </c>
      <c r="F87" s="29">
        <f>10^D87</f>
        <v>0.9936142260276505</v>
      </c>
      <c r="G87" s="29">
        <f>10^E87</f>
        <v>0.98662019333213</v>
      </c>
      <c r="H87" s="34">
        <f>($D$78/(((C87*F87)^2)*(G87^3)))^(1/3)</f>
        <v>0.0015137369348395095</v>
      </c>
      <c r="I87">
        <f>($D$78/(C87^2))^(1/3)</f>
        <v>0.0014871186094706826</v>
      </c>
    </row>
    <row r="88" spans="3:9" ht="12.75">
      <c r="C88">
        <v>0.01</v>
      </c>
      <c r="D88" s="28">
        <f aca="true" t="shared" si="1" ref="D88:D151">$D$80*C88+$D$81*H88</f>
        <v>-0.0014799004679122727</v>
      </c>
      <c r="E88" s="29">
        <f aca="true" t="shared" si="2" ref="E88:E151">$D$82*H88+$D$83*C88</f>
        <v>-0.0117</v>
      </c>
      <c r="F88" s="29">
        <f aca="true" t="shared" si="3" ref="F88:F151">10^D88</f>
        <v>0.996598202512238</v>
      </c>
      <c r="G88" s="29">
        <f aca="true" t="shared" si="4" ref="G88:G151">10^E88</f>
        <v>0.9734194058907296</v>
      </c>
      <c r="H88" s="34">
        <f aca="true" t="shared" si="5" ref="H88:H151">($D$78/(((C88*F88)^2)*(G88^3)))^(1/3)</f>
        <v>0.0009645961959152893</v>
      </c>
      <c r="I88">
        <f aca="true" t="shared" si="6" ref="I88:I151">($D$78/(C88^2))^(1/3)</f>
        <v>0.0009368260198812529</v>
      </c>
    </row>
    <row r="89" spans="3:9" ht="12.75">
      <c r="C89">
        <v>0.015</v>
      </c>
      <c r="D89" s="28">
        <f t="shared" si="1"/>
        <v>-0.0008308215346704514</v>
      </c>
      <c r="E89" s="29">
        <f t="shared" si="2"/>
        <v>-0.01755</v>
      </c>
      <c r="F89" s="29">
        <f t="shared" si="3"/>
        <v>0.9980887914088451</v>
      </c>
      <c r="G89" s="29">
        <f t="shared" si="4"/>
        <v>0.9603952424331588</v>
      </c>
      <c r="H89" s="34">
        <f t="shared" si="5"/>
        <v>0.0007453644114497229</v>
      </c>
      <c r="I89">
        <f t="shared" si="6"/>
        <v>0.0007149320585017468</v>
      </c>
    </row>
    <row r="90" spans="3:9" ht="12.75">
      <c r="C90">
        <v>0.02</v>
      </c>
      <c r="D90" s="28">
        <f t="shared" si="1"/>
        <v>-0.00037391928118301633</v>
      </c>
      <c r="E90" s="29">
        <f t="shared" si="2"/>
        <v>-0.0234</v>
      </c>
      <c r="F90" s="29">
        <f t="shared" si="3"/>
        <v>0.9991393895749245</v>
      </c>
      <c r="G90" s="29">
        <f t="shared" si="4"/>
        <v>0.947545339764661</v>
      </c>
      <c r="H90" s="34">
        <f t="shared" si="5"/>
        <v>0.0006231915561530386</v>
      </c>
      <c r="I90">
        <f t="shared" si="6"/>
        <v>0.000590163411268812</v>
      </c>
    </row>
    <row r="91" spans="3:9" ht="12.75">
      <c r="C91">
        <v>0.025</v>
      </c>
      <c r="D91" s="28">
        <f t="shared" si="1"/>
        <v>-2.1650135627348556E-06</v>
      </c>
      <c r="E91" s="29">
        <f t="shared" si="2"/>
        <v>-0.029249999999999998</v>
      </c>
      <c r="F91" s="29">
        <f t="shared" si="3"/>
        <v>0.9999950148844701</v>
      </c>
      <c r="G91" s="29">
        <f t="shared" si="4"/>
        <v>0.9348673663095686</v>
      </c>
      <c r="H91" s="34">
        <f t="shared" si="5"/>
        <v>0.0005440227341225934</v>
      </c>
      <c r="I91">
        <f t="shared" si="6"/>
        <v>0.0005085874104100324</v>
      </c>
    </row>
    <row r="92" spans="3:9" ht="12.75">
      <c r="C92">
        <v>0.03</v>
      </c>
      <c r="D92" s="28">
        <f t="shared" si="1"/>
        <v>0.0003236654189661956</v>
      </c>
      <c r="E92" s="29">
        <f t="shared" si="2"/>
        <v>-0.0351</v>
      </c>
      <c r="F92" s="29">
        <f t="shared" si="3"/>
        <v>1.0007455449494083</v>
      </c>
      <c r="G92" s="29">
        <f t="shared" si="4"/>
        <v>0.9223590216882457</v>
      </c>
      <c r="H92" s="34">
        <f t="shared" si="5"/>
        <v>0.0004880477681988911</v>
      </c>
      <c r="I92">
        <f t="shared" si="6"/>
        <v>0.0004503789748755121</v>
      </c>
    </row>
    <row r="93" spans="3:9" ht="12.75">
      <c r="C93">
        <v>0.035</v>
      </c>
      <c r="D93" s="28">
        <f t="shared" si="1"/>
        <v>0.0006216197363581809</v>
      </c>
      <c r="E93" s="29">
        <f t="shared" si="2"/>
        <v>-0.04095</v>
      </c>
      <c r="F93" s="29">
        <f t="shared" si="3"/>
        <v>1.001432357183487</v>
      </c>
      <c r="G93" s="29">
        <f t="shared" si="4"/>
        <v>0.9100180362996914</v>
      </c>
      <c r="H93" s="34">
        <f t="shared" si="5"/>
        <v>0.00044615164830394904</v>
      </c>
      <c r="I93">
        <f t="shared" si="6"/>
        <v>0.00040639365150536914</v>
      </c>
    </row>
    <row r="94" spans="3:9" ht="12.75">
      <c r="C94">
        <v>0.04</v>
      </c>
      <c r="D94" s="28">
        <f t="shared" si="1"/>
        <v>0.0009012525276555352</v>
      </c>
      <c r="E94" s="29">
        <f t="shared" si="2"/>
        <v>-0.0468</v>
      </c>
      <c r="F94" s="29">
        <f t="shared" si="3"/>
        <v>1.0020773653750483</v>
      </c>
      <c r="G94" s="29">
        <f t="shared" si="4"/>
        <v>0.8978421709097267</v>
      </c>
      <c r="H94" s="34">
        <f t="shared" si="5"/>
        <v>0.00041350882441639635</v>
      </c>
      <c r="I94">
        <f t="shared" si="6"/>
        <v>0.0003717796523676706</v>
      </c>
    </row>
    <row r="95" spans="3:9" ht="12.75">
      <c r="C95">
        <v>0.045</v>
      </c>
      <c r="D95" s="28">
        <f t="shared" si="1"/>
        <v>0.0011681324329034044</v>
      </c>
      <c r="E95" s="29">
        <f t="shared" si="2"/>
        <v>-0.052649999999999995</v>
      </c>
      <c r="F95" s="29">
        <f t="shared" si="3"/>
        <v>1.0026933448804924</v>
      </c>
      <c r="G95" s="29">
        <f t="shared" si="4"/>
        <v>0.8858292162446939</v>
      </c>
      <c r="H95" s="34">
        <f t="shared" si="5"/>
        <v>0.0003873068520689876</v>
      </c>
      <c r="I95">
        <f t="shared" si="6"/>
        <v>0.00034370348472437864</v>
      </c>
    </row>
    <row r="96" spans="3:9" ht="12.75">
      <c r="C96">
        <v>0.05</v>
      </c>
      <c r="D96" s="28">
        <f t="shared" si="1"/>
        <v>0.0014257414386657328</v>
      </c>
      <c r="E96" s="29">
        <f t="shared" si="2"/>
        <v>-0.058499999999999996</v>
      </c>
      <c r="F96" s="29">
        <f t="shared" si="3"/>
        <v>1.0032882855714056</v>
      </c>
      <c r="G96" s="29">
        <f t="shared" si="4"/>
        <v>0.873976992590589</v>
      </c>
      <c r="H96" s="34">
        <f t="shared" si="5"/>
        <v>0.0003657871521890239</v>
      </c>
      <c r="I96">
        <f t="shared" si="6"/>
        <v>0.00032038999204356126</v>
      </c>
    </row>
    <row r="97" spans="3:9" ht="12.75">
      <c r="C97">
        <v>0.055</v>
      </c>
      <c r="D97" s="28">
        <f t="shared" si="1"/>
        <v>0.0016763771590924347</v>
      </c>
      <c r="E97" s="29">
        <f t="shared" si="2"/>
        <v>-0.06434999999999999</v>
      </c>
      <c r="F97" s="29">
        <f t="shared" si="3"/>
        <v>1.0038674604555153</v>
      </c>
      <c r="G97" s="29">
        <f t="shared" si="4"/>
        <v>0.8622833493975606</v>
      </c>
      <c r="H97" s="34">
        <f t="shared" si="5"/>
        <v>0.0003477893135896794</v>
      </c>
      <c r="I97">
        <f t="shared" si="6"/>
        <v>0.000300665652707084</v>
      </c>
    </row>
    <row r="98" spans="3:9" ht="12.75">
      <c r="C98">
        <v>0.06</v>
      </c>
      <c r="D98" s="28">
        <f t="shared" si="1"/>
        <v>0.0019216216313670698</v>
      </c>
      <c r="E98" s="29">
        <f t="shared" si="2"/>
        <v>-0.0702</v>
      </c>
      <c r="F98" s="29">
        <f t="shared" si="3"/>
        <v>1.0044345007496924</v>
      </c>
      <c r="G98" s="29">
        <f t="shared" si="4"/>
        <v>0.8507461648896978</v>
      </c>
      <c r="H98" s="34">
        <f t="shared" si="5"/>
        <v>0.0003325143275923889</v>
      </c>
      <c r="I98">
        <f t="shared" si="6"/>
        <v>0.0002837209754378661</v>
      </c>
    </row>
    <row r="99" spans="3:9" ht="12.75">
      <c r="C99">
        <v>0.065</v>
      </c>
      <c r="D99" s="28">
        <f t="shared" si="1"/>
        <v>0.0021626024742879783</v>
      </c>
      <c r="E99" s="29">
        <f t="shared" si="2"/>
        <v>-0.07604999999999999</v>
      </c>
      <c r="F99" s="29">
        <f t="shared" si="3"/>
        <v>1.0049919949137516</v>
      </c>
      <c r="G99" s="29">
        <f t="shared" si="4"/>
        <v>0.8393633456800419</v>
      </c>
      <c r="H99" s="34">
        <f t="shared" si="5"/>
        <v>0.0003193926897535461</v>
      </c>
      <c r="I99">
        <f t="shared" si="6"/>
        <v>0.0002689779670156516</v>
      </c>
    </row>
    <row r="100" spans="3:9" ht="12.75">
      <c r="C100">
        <v>0.07</v>
      </c>
      <c r="D100" s="28">
        <f t="shared" si="1"/>
        <v>0.002400146748520908</v>
      </c>
      <c r="E100" s="29">
        <f t="shared" si="2"/>
        <v>-0.0819</v>
      </c>
      <c r="F100" s="29">
        <f t="shared" si="3"/>
        <v>1.005541841629536</v>
      </c>
      <c r="G100" s="29">
        <f t="shared" si="4"/>
        <v>0.8281328263907463</v>
      </c>
      <c r="H100" s="34">
        <f t="shared" si="5"/>
        <v>0.0003080066926662082</v>
      </c>
      <c r="I100">
        <f t="shared" si="6"/>
        <v>0.00025601195803762807</v>
      </c>
    </row>
    <row r="101" spans="3:9" ht="12.75">
      <c r="C101">
        <v>0.075</v>
      </c>
      <c r="D101" s="28">
        <f t="shared" si="1"/>
        <v>0.0026348758671075716</v>
      </c>
      <c r="E101" s="29">
        <f t="shared" si="2"/>
        <v>-0.08775</v>
      </c>
      <c r="F101" s="29">
        <f t="shared" si="3"/>
        <v>1.0060854675716038</v>
      </c>
      <c r="G101" s="29">
        <f t="shared" si="4"/>
        <v>0.8170525692783214</v>
      </c>
      <c r="H101" s="34">
        <f t="shared" si="5"/>
        <v>0.00029804249135981215</v>
      </c>
      <c r="I101">
        <f t="shared" si="6"/>
        <v>0.0002445033247092091</v>
      </c>
    </row>
    <row r="102" spans="3:9" ht="12.75">
      <c r="C102">
        <v>0.08</v>
      </c>
      <c r="D102" s="28">
        <f t="shared" si="1"/>
        <v>0.0028672664391246154</v>
      </c>
      <c r="E102" s="29">
        <f t="shared" si="2"/>
        <v>-0.0936</v>
      </c>
      <c r="F102" s="29">
        <f t="shared" si="3"/>
        <v>1.006623967028931</v>
      </c>
      <c r="G102" s="29">
        <f t="shared" si="4"/>
        <v>0.806120563863891</v>
      </c>
      <c r="H102" s="34">
        <f t="shared" si="5"/>
        <v>0.000289259374179487</v>
      </c>
      <c r="I102">
        <f t="shared" si="6"/>
        <v>0.00023420650497031316</v>
      </c>
    </row>
    <row r="103" spans="3:9" ht="12.75">
      <c r="C103">
        <v>0.085</v>
      </c>
      <c r="D103" s="28">
        <f t="shared" si="1"/>
        <v>0.0030976905713032228</v>
      </c>
      <c r="E103" s="29">
        <f t="shared" si="2"/>
        <v>-0.09945</v>
      </c>
      <c r="F103" s="29">
        <f t="shared" si="3"/>
        <v>1.0071581943969883</v>
      </c>
      <c r="G103" s="29">
        <f t="shared" si="4"/>
        <v>0.7953348265683978</v>
      </c>
      <c r="H103" s="34">
        <f t="shared" si="5"/>
        <v>0.00028146940843271556</v>
      </c>
      <c r="I103">
        <f t="shared" si="6"/>
        <v>0.00022492945315630828</v>
      </c>
    </row>
    <row r="104" spans="3:9" ht="12.75">
      <c r="C104">
        <v>0.09</v>
      </c>
      <c r="D104" s="28">
        <f t="shared" si="1"/>
        <v>0.0033264433254774177</v>
      </c>
      <c r="E104" s="29">
        <f t="shared" si="2"/>
        <v>-0.10529999999999999</v>
      </c>
      <c r="F104" s="29">
        <f t="shared" si="3"/>
        <v>1.0076888271979783</v>
      </c>
      <c r="G104" s="29">
        <f t="shared" si="4"/>
        <v>0.7846934003526888</v>
      </c>
      <c r="H104" s="34">
        <f t="shared" si="5"/>
        <v>0.00027452357299120314</v>
      </c>
      <c r="I104">
        <f t="shared" si="6"/>
        <v>0.00021651962766323275</v>
      </c>
    </row>
    <row r="105" spans="3:9" ht="12.75">
      <c r="C105">
        <v>0.095</v>
      </c>
      <c r="D105" s="28">
        <f t="shared" si="1"/>
        <v>0.0035537618894760947</v>
      </c>
      <c r="E105" s="29">
        <f t="shared" si="2"/>
        <v>-0.11115</v>
      </c>
      <c r="F105" s="29">
        <f t="shared" si="3"/>
        <v>1.0082164100850852</v>
      </c>
      <c r="G105" s="29">
        <f t="shared" si="4"/>
        <v>0.7741943543624162</v>
      </c>
      <c r="H105" s="34">
        <f t="shared" si="5"/>
        <v>0.00026830207602217444</v>
      </c>
      <c r="I105">
        <f t="shared" si="6"/>
        <v>0.0002088541973345608</v>
      </c>
    </row>
    <row r="106" spans="3:9" ht="12.75">
      <c r="C106">
        <v>0.1</v>
      </c>
      <c r="D106" s="28">
        <f t="shared" si="1"/>
        <v>0.0037798392536397994</v>
      </c>
      <c r="E106" s="29">
        <f t="shared" si="2"/>
        <v>-0.11699999999999999</v>
      </c>
      <c r="F106" s="29">
        <f t="shared" si="3"/>
        <v>1.0087413862371266</v>
      </c>
      <c r="G106" s="29">
        <f t="shared" si="4"/>
        <v>0.7638357835776907</v>
      </c>
      <c r="H106" s="34">
        <f t="shared" si="5"/>
        <v>0.00026270744765666704</v>
      </c>
      <c r="I106">
        <f t="shared" si="6"/>
        <v>0.000201833047575667</v>
      </c>
    </row>
    <row r="107" spans="3:9" ht="12.75">
      <c r="C107">
        <v>0.105</v>
      </c>
      <c r="D107" s="28">
        <f t="shared" si="1"/>
        <v>0.004004834155493371</v>
      </c>
      <c r="E107" s="29">
        <f t="shared" si="2"/>
        <v>-0.12284999999999999</v>
      </c>
      <c r="F107" s="29">
        <f t="shared" si="3"/>
        <v>1.0092641201879624</v>
      </c>
      <c r="G107" s="29">
        <f t="shared" si="4"/>
        <v>0.7536158084674202</v>
      </c>
      <c r="H107" s="34">
        <f t="shared" si="5"/>
        <v>0.00025765951742758963</v>
      </c>
      <c r="I107">
        <f t="shared" si="6"/>
        <v>0.0001953736897530924</v>
      </c>
    </row>
    <row r="108" spans="3:9" ht="12.75">
      <c r="C108">
        <v>0.11</v>
      </c>
      <c r="D108" s="28">
        <f t="shared" si="1"/>
        <v>0.004228878434919322</v>
      </c>
      <c r="E108" s="29">
        <f t="shared" si="2"/>
        <v>-0.12869999999999998</v>
      </c>
      <c r="F108" s="29">
        <f t="shared" si="3"/>
        <v>1.009784914712147</v>
      </c>
      <c r="G108" s="29">
        <f t="shared" si="4"/>
        <v>0.7435325746482756</v>
      </c>
      <c r="H108" s="34">
        <f t="shared" si="5"/>
        <v>0.00025309169953569586</v>
      </c>
      <c r="I108">
        <f t="shared" si="6"/>
        <v>0.0001894074924130184</v>
      </c>
    </row>
    <row r="109" spans="3:9" ht="12.75">
      <c r="C109">
        <v>0.115</v>
      </c>
      <c r="D109" s="28">
        <f t="shared" si="1"/>
        <v>0.004452082557816469</v>
      </c>
      <c r="E109" s="29">
        <f t="shared" si="2"/>
        <v>-0.13455</v>
      </c>
      <c r="F109" s="29">
        <f t="shared" si="3"/>
        <v>1.0103040235064016</v>
      </c>
      <c r="G109" s="29">
        <f t="shared" si="4"/>
        <v>0.733584252548218</v>
      </c>
      <c r="H109" s="34">
        <f t="shared" si="5"/>
        <v>0.0002489482031229953</v>
      </c>
      <c r="I109">
        <f t="shared" si="6"/>
        <v>0.0001838768481998456</v>
      </c>
    </row>
    <row r="110" spans="3:9" ht="12.75">
      <c r="C110">
        <v>0.12</v>
      </c>
      <c r="D110" s="28">
        <f t="shared" si="1"/>
        <v>0.004674539821888249</v>
      </c>
      <c r="E110" s="29">
        <f t="shared" si="2"/>
        <v>-0.1404</v>
      </c>
      <c r="F110" s="29">
        <f t="shared" si="3"/>
        <v>1.0108216608457998</v>
      </c>
      <c r="G110" s="29">
        <f t="shared" si="4"/>
        <v>0.7237690370745289</v>
      </c>
      <c r="H110" s="34">
        <f t="shared" si="5"/>
        <v>0.00024518190813724755</v>
      </c>
      <c r="I110">
        <f t="shared" si="6"/>
        <v>0.000178733014625437</v>
      </c>
    </row>
    <row r="111" spans="3:9" ht="12.75">
      <c r="C111">
        <v>0.125</v>
      </c>
      <c r="D111" s="28">
        <f t="shared" si="1"/>
        <v>0.0048963295992923836</v>
      </c>
      <c r="E111" s="29">
        <f t="shared" si="2"/>
        <v>-0.14625</v>
      </c>
      <c r="F111" s="29">
        <f t="shared" si="3"/>
        <v>1.0113380090288853</v>
      </c>
      <c r="G111" s="29">
        <f t="shared" si="4"/>
        <v>0.7140851472862814</v>
      </c>
      <c r="H111" s="34">
        <f t="shared" si="5"/>
        <v>0.00024175272763010894</v>
      </c>
      <c r="I111">
        <f t="shared" si="6"/>
        <v>0.00017393444771674903</v>
      </c>
    </row>
    <row r="112" spans="3:9" ht="12.75">
      <c r="C112">
        <v>0.13</v>
      </c>
      <c r="D112" s="28">
        <f t="shared" si="1"/>
        <v>0.005117519865380612</v>
      </c>
      <c r="E112" s="29">
        <f t="shared" si="2"/>
        <v>-0.15209999999999999</v>
      </c>
      <c r="F112" s="29">
        <f t="shared" si="3"/>
        <v>1.011853224183804</v>
      </c>
      <c r="G112" s="29">
        <f t="shared" si="4"/>
        <v>0.7045308260711934</v>
      </c>
      <c r="H112" s="34">
        <f t="shared" si="5"/>
        <v>0.00023862633061585251</v>
      </c>
      <c r="I112">
        <f t="shared" si="6"/>
        <v>0.00016944550130047455</v>
      </c>
    </row>
    <row r="113" spans="3:9" ht="12.75">
      <c r="C113">
        <v>0.135</v>
      </c>
      <c r="D113" s="28">
        <f t="shared" si="1"/>
        <v>0.005338169191392285</v>
      </c>
      <c r="E113" s="29">
        <f t="shared" si="2"/>
        <v>-0.15795</v>
      </c>
      <c r="F113" s="29">
        <f t="shared" si="3"/>
        <v>1.0123674408437442</v>
      </c>
      <c r="G113" s="29">
        <f t="shared" si="4"/>
        <v>0.6951043398268061</v>
      </c>
      <c r="H113" s="34">
        <f t="shared" si="5"/>
        <v>0.0002357731356604624</v>
      </c>
      <c r="I113">
        <f t="shared" si="6"/>
        <v>0.00016523540105229813</v>
      </c>
    </row>
    <row r="114" spans="3:9" ht="12.75">
      <c r="C114">
        <v>0.14</v>
      </c>
      <c r="D114" s="28">
        <f t="shared" si="1"/>
        <v>0.0055583283298633055</v>
      </c>
      <c r="E114" s="29">
        <f t="shared" si="2"/>
        <v>-0.1638</v>
      </c>
      <c r="F114" s="29">
        <f t="shared" si="3"/>
        <v>1.0128807755872768</v>
      </c>
      <c r="G114" s="29">
        <f t="shared" si="4"/>
        <v>0.6858039781459261</v>
      </c>
      <c r="H114" s="34">
        <f t="shared" si="5"/>
        <v>0.00023316751017004792</v>
      </c>
      <c r="I114">
        <f t="shared" si="6"/>
        <v>0.0001612774274782051</v>
      </c>
    </row>
    <row r="115" spans="3:9" ht="12.75">
      <c r="C115">
        <v>0.145</v>
      </c>
      <c r="D115" s="28">
        <f t="shared" si="1"/>
        <v>0.005778041487196467</v>
      </c>
      <c r="E115" s="29">
        <f t="shared" si="2"/>
        <v>-0.16964999999999997</v>
      </c>
      <c r="F115" s="29">
        <f t="shared" si="3"/>
        <v>1.013393329960413</v>
      </c>
      <c r="G115" s="29">
        <f t="shared" si="4"/>
        <v>0.6766280535062774</v>
      </c>
      <c r="H115" s="34">
        <f t="shared" si="5"/>
        <v>0.00023078712767855172</v>
      </c>
      <c r="I115">
        <f t="shared" si="6"/>
        <v>0.00015754825950576952</v>
      </c>
    </row>
    <row r="116" spans="3:9" ht="12.75">
      <c r="C116">
        <v>0.15</v>
      </c>
      <c r="D116" s="28">
        <f t="shared" si="1"/>
        <v>0.005997347353511496</v>
      </c>
      <c r="E116" s="29">
        <f t="shared" si="2"/>
        <v>-0.1755</v>
      </c>
      <c r="F116" s="29">
        <f t="shared" si="3"/>
        <v>1.0139051928413623</v>
      </c>
      <c r="G116" s="29">
        <f t="shared" si="4"/>
        <v>0.6675749009643063</v>
      </c>
      <c r="H116" s="34">
        <f t="shared" si="5"/>
        <v>0.0002286124477214659</v>
      </c>
      <c r="I116">
        <f t="shared" si="6"/>
        <v>0.00015402744278520699</v>
      </c>
    </row>
    <row r="117" spans="3:9" ht="12.75">
      <c r="C117">
        <v>0.155</v>
      </c>
      <c r="D117" s="28">
        <f t="shared" si="1"/>
        <v>0.00621627994241673</v>
      </c>
      <c r="E117" s="29">
        <f t="shared" si="2"/>
        <v>-0.18134999999999998</v>
      </c>
      <c r="F117" s="29">
        <f t="shared" si="3"/>
        <v>1.0144164423688475</v>
      </c>
      <c r="G117" s="29">
        <f t="shared" si="4"/>
        <v>0.6586428778530814</v>
      </c>
      <c r="H117" s="34">
        <f t="shared" si="5"/>
        <v>0.00022662629170872183</v>
      </c>
      <c r="I117">
        <f t="shared" si="6"/>
        <v>0.00015069695572910954</v>
      </c>
    </row>
    <row r="118" spans="3:9" ht="12.75">
      <c r="C118">
        <v>0.16</v>
      </c>
      <c r="D118" s="28">
        <f t="shared" si="1"/>
        <v>0.0064348692806353</v>
      </c>
      <c r="E118" s="29">
        <f t="shared" si="2"/>
        <v>-0.1872</v>
      </c>
      <c r="F118" s="29">
        <f t="shared" si="3"/>
        <v>1.0149271475256623</v>
      </c>
      <c r="G118" s="29">
        <f t="shared" si="4"/>
        <v>0.6498303634842376</v>
      </c>
      <c r="H118" s="34">
        <f t="shared" si="5"/>
        <v>0.0002248134946286363</v>
      </c>
      <c r="I118">
        <f t="shared" si="6"/>
        <v>0.00014754085281720297</v>
      </c>
    </row>
    <row r="119" spans="3:9" ht="12.75">
      <c r="C119">
        <v>0.165</v>
      </c>
      <c r="D119" s="28">
        <f t="shared" si="1"/>
        <v>0.006653141978071039</v>
      </c>
      <c r="E119" s="29">
        <f t="shared" si="2"/>
        <v>-0.19305</v>
      </c>
      <c r="F119" s="29">
        <f t="shared" si="3"/>
        <v>1.0154373694476941</v>
      </c>
      <c r="G119" s="29">
        <f t="shared" si="4"/>
        <v>0.6411357588539068</v>
      </c>
      <c r="H119" s="34">
        <f t="shared" si="5"/>
        <v>0.00022316061713583885</v>
      </c>
      <c r="I119">
        <f t="shared" si="6"/>
        <v>0.00014454496947432943</v>
      </c>
    </row>
    <row r="120" spans="3:9" ht="12.75">
      <c r="C120">
        <v>0.17</v>
      </c>
      <c r="D120" s="28">
        <f t="shared" si="1"/>
        <v>0.006871121701951041</v>
      </c>
      <c r="E120" s="29">
        <f t="shared" si="2"/>
        <v>-0.1989</v>
      </c>
      <c r="F120" s="29">
        <f t="shared" si="3"/>
        <v>1.0159471625126835</v>
      </c>
      <c r="G120" s="29">
        <f t="shared" si="4"/>
        <v>0.6325574863525835</v>
      </c>
      <c r="H120" s="34">
        <f t="shared" si="5"/>
        <v>0.0002216557060853328</v>
      </c>
      <c r="I120">
        <f t="shared" si="6"/>
        <v>0.00014169667638648764</v>
      </c>
    </row>
    <row r="121" spans="3:9" ht="12.75">
      <c r="C121">
        <v>0.175</v>
      </c>
      <c r="D121" s="28">
        <f t="shared" si="1"/>
        <v>0.007088829573465896</v>
      </c>
      <c r="E121" s="29">
        <f t="shared" si="2"/>
        <v>-0.20475</v>
      </c>
      <c r="F121" s="29">
        <f t="shared" si="3"/>
        <v>1.01645657525102</v>
      </c>
      <c r="G121" s="29">
        <f t="shared" si="4"/>
        <v>0.6240939894788721</v>
      </c>
      <c r="H121" s="34">
        <f t="shared" si="5"/>
        <v>0.0002202880942091427</v>
      </c>
      <c r="I121">
        <f t="shared" si="6"/>
        <v>0.00013898467379125856</v>
      </c>
    </row>
    <row r="122" spans="3:9" ht="12.75">
      <c r="C122">
        <v>0.18</v>
      </c>
      <c r="D122" s="28">
        <f t="shared" si="1"/>
        <v>0.0073062845013768755</v>
      </c>
      <c r="E122" s="29">
        <f t="shared" si="2"/>
        <v>-0.21059999999999998</v>
      </c>
      <c r="F122" s="29">
        <f t="shared" si="3"/>
        <v>1.0169656511117935</v>
      </c>
      <c r="G122" s="29">
        <f t="shared" si="4"/>
        <v>0.615743732557065</v>
      </c>
      <c r="H122" s="34">
        <f t="shared" si="5"/>
        <v>0.0002190482316278404</v>
      </c>
      <c r="I122">
        <f t="shared" si="6"/>
        <v>0.0001363988183041537</v>
      </c>
    </row>
    <row r="123" spans="3:9" ht="12.75">
      <c r="C123">
        <v>0.185</v>
      </c>
      <c r="D123" s="28">
        <f t="shared" si="1"/>
        <v>0.00752350346403944</v>
      </c>
      <c r="E123" s="29">
        <f t="shared" si="2"/>
        <v>-0.21644999999999998</v>
      </c>
      <c r="F123" s="29">
        <f t="shared" si="3"/>
        <v>1.0174744291103943</v>
      </c>
      <c r="G123" s="29">
        <f t="shared" si="4"/>
        <v>0.6075052004584989</v>
      </c>
      <c r="H123" s="34">
        <f t="shared" si="5"/>
        <v>0.0002179275434144235</v>
      </c>
      <c r="I123">
        <f t="shared" si="6"/>
        <v>0.00013392997639101489</v>
      </c>
    </row>
    <row r="124" spans="3:9" ht="12.75">
      <c r="C124">
        <v>0.19</v>
      </c>
      <c r="D124" s="28">
        <f t="shared" si="1"/>
        <v>0.0077405017489659235</v>
      </c>
      <c r="E124" s="29">
        <f t="shared" si="2"/>
        <v>-0.2223</v>
      </c>
      <c r="F124" s="29">
        <f t="shared" si="3"/>
        <v>1.0179829443786097</v>
      </c>
      <c r="G124" s="29">
        <f t="shared" si="4"/>
        <v>0.5993768983266385</v>
      </c>
      <c r="H124" s="34">
        <f t="shared" si="5"/>
        <v>0.00021691830860306915</v>
      </c>
      <c r="I124">
        <f t="shared" si="6"/>
        <v>0.0001315698997903555</v>
      </c>
    </row>
    <row r="125" spans="3:9" ht="12.75">
      <c r="C125">
        <v>0.195</v>
      </c>
      <c r="D125" s="28">
        <f t="shared" si="1"/>
        <v>0.007957293157243934</v>
      </c>
      <c r="E125" s="29">
        <f t="shared" si="2"/>
        <v>-0.22815</v>
      </c>
      <c r="F125" s="29">
        <f t="shared" si="3"/>
        <v>1.0184912286340149</v>
      </c>
      <c r="G125" s="29">
        <f t="shared" si="4"/>
        <v>0.5913573513058406</v>
      </c>
      <c r="H125" s="34">
        <f t="shared" si="5"/>
        <v>0.00021601355694750846</v>
      </c>
      <c r="I125">
        <f t="shared" si="6"/>
        <v>0.00012931111911682812</v>
      </c>
    </row>
    <row r="126" spans="3:9" ht="12.75">
      <c r="C126">
        <v>0.2</v>
      </c>
      <c r="D126" s="28">
        <f t="shared" si="1"/>
        <v>0.008173890178714876</v>
      </c>
      <c r="E126" s="29">
        <f t="shared" si="2"/>
        <v>-0.23399999999999999</v>
      </c>
      <c r="F126" s="29">
        <f t="shared" si="3"/>
        <v>1.018999310582222</v>
      </c>
      <c r="G126" s="29">
        <f t="shared" si="4"/>
        <v>0.5834451042737447</v>
      </c>
      <c r="H126" s="34">
        <f t="shared" si="5"/>
        <v>0.00021520698044703257</v>
      </c>
      <c r="I126">
        <f t="shared" si="6"/>
        <v>0.0001271468526025082</v>
      </c>
    </row>
    <row r="127" spans="3:9" ht="12.75">
      <c r="C127">
        <v>0.205</v>
      </c>
      <c r="D127" s="28">
        <f t="shared" si="1"/>
        <v>0.008390304142704984</v>
      </c>
      <c r="E127" s="29">
        <f t="shared" si="2"/>
        <v>-0.23984999999999998</v>
      </c>
      <c r="F127" s="29">
        <f t="shared" si="3"/>
        <v>1.019507216262985</v>
      </c>
      <c r="G127" s="29">
        <f t="shared" si="4"/>
        <v>0.5756387215772467</v>
      </c>
      <c r="H127" s="34">
        <f t="shared" si="5"/>
        <v>0.0002144928572197043</v>
      </c>
      <c r="I127">
        <f t="shared" si="6"/>
        <v>0.00012507092750416588</v>
      </c>
    </row>
    <row r="128" spans="3:9" ht="12.75">
      <c r="C128">
        <v>0.21</v>
      </c>
      <c r="D128" s="28">
        <f t="shared" si="1"/>
        <v>0.008606545348220428</v>
      </c>
      <c r="E128" s="29">
        <f t="shared" si="2"/>
        <v>-0.24569999999999997</v>
      </c>
      <c r="F128" s="29">
        <f t="shared" si="3"/>
        <v>1.020014969349149</v>
      </c>
      <c r="G128" s="29">
        <f t="shared" si="4"/>
        <v>0.5679367867720034</v>
      </c>
      <c r="H128" s="34">
        <f t="shared" si="5"/>
        <v>0.0002138659857472575</v>
      </c>
      <c r="I128">
        <f t="shared" si="6"/>
        <v>0.00012307771215777576</v>
      </c>
    </row>
    <row r="129" spans="3:9" ht="12.75">
      <c r="C129">
        <v>0.215</v>
      </c>
      <c r="D129" s="28">
        <f t="shared" si="1"/>
        <v>0.008822623176815701</v>
      </c>
      <c r="E129" s="29">
        <f t="shared" si="2"/>
        <v>-0.25155</v>
      </c>
      <c r="F129" s="29">
        <f t="shared" si="3"/>
        <v>1.0205225914058087</v>
      </c>
      <c r="G129" s="29">
        <f t="shared" si="4"/>
        <v>0.5603379023654227</v>
      </c>
      <c r="H129" s="34">
        <f t="shared" si="5"/>
        <v>0.00021332162787085775</v>
      </c>
      <c r="I129">
        <f t="shared" si="6"/>
        <v>0.00012116205702289735</v>
      </c>
    </row>
    <row r="130" spans="3:9" ht="12.75">
      <c r="C130">
        <v>0.22</v>
      </c>
      <c r="D130" s="28">
        <f t="shared" si="1"/>
        <v>0.009038546190781453</v>
      </c>
      <c r="E130" s="29">
        <f t="shared" si="2"/>
        <v>-0.25739999999999996</v>
      </c>
      <c r="F130" s="29">
        <f t="shared" si="3"/>
        <v>1.021030102115757</v>
      </c>
      <c r="G130" s="29">
        <f t="shared" si="4"/>
        <v>0.5528406895630935</v>
      </c>
      <c r="H130" s="34">
        <f t="shared" si="5"/>
        <v>0.00021285545920128664</v>
      </c>
      <c r="I130">
        <f t="shared" si="6"/>
        <v>0.00011931924334948253</v>
      </c>
    </row>
    <row r="131" spans="3:9" ht="12.75">
      <c r="C131">
        <v>0.225</v>
      </c>
      <c r="D131" s="28">
        <f t="shared" si="1"/>
        <v>0.009254322218843971</v>
      </c>
      <c r="E131" s="29">
        <f t="shared" si="2"/>
        <v>-0.26325</v>
      </c>
      <c r="F131" s="29">
        <f t="shared" si="3"/>
        <v>1.021537519476252</v>
      </c>
      <c r="G131" s="29">
        <f t="shared" si="4"/>
        <v>0.5454437880186074</v>
      </c>
      <c r="H131" s="34">
        <f t="shared" si="5"/>
        <v>0.00021246352583637797</v>
      </c>
      <c r="I131">
        <f t="shared" si="6"/>
        <v>0.00011754493833352984</v>
      </c>
    </row>
    <row r="132" spans="3:9" ht="12.75">
      <c r="C132">
        <v>0.23</v>
      </c>
      <c r="D132" s="28">
        <f t="shared" si="1"/>
        <v>0.009469958431200621</v>
      </c>
      <c r="E132" s="29">
        <f t="shared" si="2"/>
        <v>-0.2691</v>
      </c>
      <c r="F132" s="29">
        <f t="shared" si="3"/>
        <v>1.0220448599712986</v>
      </c>
      <c r="G132" s="29">
        <f t="shared" si="4"/>
        <v>0.5381458555867277</v>
      </c>
      <c r="H132" s="34">
        <f t="shared" si="5"/>
        <v>0.00021214220646433287</v>
      </c>
      <c r="I132">
        <f t="shared" si="6"/>
        <v>0.0001158351558176549</v>
      </c>
    </row>
    <row r="133" spans="3:9" ht="12.75">
      <c r="C133">
        <v>0.235</v>
      </c>
      <c r="D133" s="28">
        <f t="shared" si="1"/>
        <v>0.009685461405415876</v>
      </c>
      <c r="E133" s="29">
        <f t="shared" si="2"/>
        <v>-0.27494999999999997</v>
      </c>
      <c r="F133" s="29">
        <f t="shared" si="3"/>
        <v>1.02255213872294</v>
      </c>
      <c r="G133" s="29">
        <f t="shared" si="4"/>
        <v>0.5309455680798618</v>
      </c>
      <c r="H133" s="34">
        <f t="shared" si="5"/>
        <v>0.00021188817908289085</v>
      </c>
      <c r="I133">
        <f t="shared" si="6"/>
        <v>0.00011418622174717856</v>
      </c>
    </row>
    <row r="134" spans="3:9" ht="12.75">
      <c r="C134">
        <v>0.24</v>
      </c>
      <c r="D134" s="28">
        <f t="shared" si="1"/>
        <v>0.009900837184457447</v>
      </c>
      <c r="E134" s="29">
        <f t="shared" si="2"/>
        <v>-0.2808</v>
      </c>
      <c r="F134" s="29">
        <f t="shared" si="3"/>
        <v>1.0230593696245005</v>
      </c>
      <c r="G134" s="29">
        <f t="shared" si="4"/>
        <v>0.5238416190277909</v>
      </c>
      <c r="H134" s="34">
        <f t="shared" si="5"/>
        <v>0.00021169839168815787</v>
      </c>
      <c r="I134">
        <f t="shared" si="6"/>
        <v>0.0001125947437188782</v>
      </c>
    </row>
    <row r="135" spans="3:9" ht="12.75">
      <c r="C135">
        <v>0.245</v>
      </c>
      <c r="D135" s="28">
        <f t="shared" si="1"/>
        <v>0.010116091327950372</v>
      </c>
      <c r="E135" s="29">
        <f t="shared" si="2"/>
        <v>-0.28664999999999996</v>
      </c>
      <c r="F135" s="29">
        <f t="shared" si="3"/>
        <v>1.023566565458255</v>
      </c>
      <c r="G135" s="29">
        <f t="shared" si="4"/>
        <v>0.516832719440615</v>
      </c>
      <c r="H135" s="34">
        <f t="shared" si="5"/>
        <v>0.0002115700363887003</v>
      </c>
      <c r="I135">
        <f t="shared" si="6"/>
        <v>0.0001110575840636222</v>
      </c>
    </row>
    <row r="136" spans="3:9" ht="12.75">
      <c r="C136">
        <v>0.25</v>
      </c>
      <c r="D136" s="28">
        <f t="shared" si="1"/>
        <v>0.01033122895756056</v>
      </c>
      <c r="E136" s="29">
        <f t="shared" si="2"/>
        <v>-0.2925</v>
      </c>
      <c r="F136" s="29">
        <f t="shared" si="3"/>
        <v>1.024073737999616</v>
      </c>
      <c r="G136" s="29">
        <f t="shared" si="4"/>
        <v>0.5099175975748701</v>
      </c>
      <c r="H136" s="34">
        <f t="shared" si="5"/>
        <v>0.00021150052648456546</v>
      </c>
      <c r="I136">
        <f t="shared" si="6"/>
        <v>0.00010957183599008575</v>
      </c>
    </row>
    <row r="137" spans="3:9" ht="12.75">
      <c r="C137">
        <v>0.255</v>
      </c>
      <c r="D137" s="28">
        <f t="shared" si="1"/>
        <v>0.010546254797281288</v>
      </c>
      <c r="E137" s="29">
        <f t="shared" si="2"/>
        <v>-0.29835</v>
      </c>
      <c r="F137" s="29">
        <f t="shared" si="3"/>
        <v>1.0245808981096152</v>
      </c>
      <c r="G137" s="29">
        <f t="shared" si="4"/>
        <v>0.5030949987027736</v>
      </c>
      <c r="H137" s="34">
        <f t="shared" si="5"/>
        <v>0.00021148747612056133</v>
      </c>
      <c r="I137">
        <f t="shared" si="6"/>
        <v>0.0001081348023880553</v>
      </c>
    </row>
    <row r="138" spans="3:9" ht="12.75">
      <c r="C138">
        <v>0.26</v>
      </c>
      <c r="D138" s="28">
        <f t="shared" si="1"/>
        <v>0.010761173209281364</v>
      </c>
      <c r="E138" s="29">
        <f t="shared" si="2"/>
        <v>-0.30419999999999997</v>
      </c>
      <c r="F138" s="29">
        <f t="shared" si="3"/>
        <v>1.0250880558171958</v>
      </c>
      <c r="G138" s="29">
        <f t="shared" si="4"/>
        <v>0.4963636848845582</v>
      </c>
      <c r="H138" s="34">
        <f t="shared" si="5"/>
        <v>0.0002115286821811291</v>
      </c>
      <c r="I138">
        <f t="shared" si="6"/>
        <v>0.00010674397694922836</v>
      </c>
    </row>
    <row r="139" spans="3:9" ht="12.75">
      <c r="C139">
        <v>0.265</v>
      </c>
      <c r="D139" s="28">
        <f t="shared" si="1"/>
        <v>0.010975988225877673</v>
      </c>
      <c r="E139" s="29">
        <f t="shared" si="2"/>
        <v>-0.31005</v>
      </c>
      <c r="F139" s="29">
        <f t="shared" si="3"/>
        <v>1.025595220392602</v>
      </c>
      <c r="G139" s="29">
        <f t="shared" si="4"/>
        <v>0.4897224347438512</v>
      </c>
      <c r="H139" s="34">
        <f t="shared" si="5"/>
        <v>0.0002116221081425887</v>
      </c>
      <c r="I139">
        <f t="shared" si="6"/>
        <v>0.00010539702731305241</v>
      </c>
    </row>
    <row r="140" spans="3:9" ht="12.75">
      <c r="C140">
        <v>0.27</v>
      </c>
      <c r="D140" s="28">
        <f t="shared" si="1"/>
        <v>0.011190703578114436</v>
      </c>
      <c r="E140" s="29">
        <f t="shared" si="2"/>
        <v>-0.3159</v>
      </c>
      <c r="F140" s="29">
        <f t="shared" si="3"/>
        <v>1.0261024004129775</v>
      </c>
      <c r="G140" s="29">
        <f t="shared" si="4"/>
        <v>0.48317004324605994</v>
      </c>
      <c r="H140" s="34">
        <f t="shared" si="5"/>
        <v>0.0002117658696391736</v>
      </c>
      <c r="I140">
        <f t="shared" si="6"/>
        <v>0.000104091779986806</v>
      </c>
    </row>
    <row r="141" spans="3:9" ht="12.75">
      <c r="C141">
        <v>0.275</v>
      </c>
      <c r="D141" s="28">
        <f t="shared" si="1"/>
        <v>0.011405322721363739</v>
      </c>
      <c r="E141" s="29">
        <f t="shared" si="2"/>
        <v>-0.32175</v>
      </c>
      <c r="F141" s="29">
        <f t="shared" si="3"/>
        <v>1.0266096038211234</v>
      </c>
      <c r="G141" s="29">
        <f t="shared" si="4"/>
        <v>0.4767053214797213</v>
      </c>
      <c r="H141" s="34">
        <f t="shared" si="5"/>
        <v>0.00021195822153346542</v>
      </c>
      <c r="I141">
        <f t="shared" si="6"/>
        <v>0.00010282620682419252</v>
      </c>
    </row>
    <row r="142" spans="3:9" ht="12.75">
      <c r="C142">
        <v>0.28</v>
      </c>
      <c r="D142" s="28">
        <f t="shared" si="1"/>
        <v>0.011619848858304853</v>
      </c>
      <c r="E142" s="29">
        <f t="shared" si="2"/>
        <v>-0.3276</v>
      </c>
      <c r="F142" s="29">
        <f t="shared" si="3"/>
        <v>1.027116837978237</v>
      </c>
      <c r="G142" s="29">
        <f t="shared" si="4"/>
        <v>0.47032709644077775</v>
      </c>
      <c r="H142" s="34">
        <f t="shared" si="5"/>
        <v>0.00021219754631068093</v>
      </c>
      <c r="I142">
        <f t="shared" si="6"/>
        <v>0.00010159841287634227</v>
      </c>
    </row>
    <row r="143" spans="3:9" ht="12.75">
      <c r="C143">
        <v>0.285</v>
      </c>
      <c r="D143" s="28">
        <f t="shared" si="1"/>
        <v>0.011834284959591317</v>
      </c>
      <c r="E143" s="29">
        <f t="shared" si="2"/>
        <v>-0.33344999999999997</v>
      </c>
      <c r="F143" s="29">
        <f t="shared" si="3"/>
        <v>1.0276241097113403</v>
      </c>
      <c r="G143" s="29">
        <f t="shared" si="4"/>
        <v>0.46403421081973956</v>
      </c>
      <c r="H143" s="34">
        <f t="shared" si="5"/>
        <v>0.00021248234364074808</v>
      </c>
      <c r="I143">
        <f t="shared" si="6"/>
        <v>0.00010040662545422297</v>
      </c>
    </row>
    <row r="144" spans="3:9" ht="12.75">
      <c r="C144">
        <v>0.29</v>
      </c>
      <c r="D144" s="28">
        <f t="shared" si="1"/>
        <v>0.012048633782473742</v>
      </c>
      <c r="E144" s="29">
        <f t="shared" si="2"/>
        <v>-0.33929999999999993</v>
      </c>
      <c r="F144" s="29">
        <f t="shared" si="3"/>
        <v>1.0281314253560148</v>
      </c>
      <c r="G144" s="29">
        <f t="shared" si="4"/>
        <v>0.45782552279169386</v>
      </c>
      <c r="H144" s="34">
        <f t="shared" si="5"/>
        <v>0.00021281122097285731</v>
      </c>
      <c r="I144">
        <f t="shared" si="6"/>
        <v>9.924918426280958E-05</v>
      </c>
    </row>
    <row r="145" spans="3:9" ht="12.75">
      <c r="C145">
        <v>0.295</v>
      </c>
      <c r="D145" s="28">
        <f t="shared" si="1"/>
        <v>0.012262897887611127</v>
      </c>
      <c r="E145" s="29">
        <f t="shared" si="2"/>
        <v>-0.34514999999999996</v>
      </c>
      <c r="F145" s="29">
        <f t="shared" si="3"/>
        <v>1.0286387907949754</v>
      </c>
      <c r="G145" s="29">
        <f t="shared" si="4"/>
        <v>0.45169990580912445</v>
      </c>
      <c r="H145" s="34">
        <f t="shared" si="5"/>
        <v>0.00021318288504488427</v>
      </c>
      <c r="I145">
        <f t="shared" si="6"/>
        <v>9.812453248555585E-05</v>
      </c>
    </row>
    <row r="146" spans="3:9" ht="12.75">
      <c r="C146">
        <v>0.3</v>
      </c>
      <c r="D146" s="28">
        <f t="shared" si="1"/>
        <v>0.012477079654273655</v>
      </c>
      <c r="E146" s="29">
        <f t="shared" si="2"/>
        <v>-0.351</v>
      </c>
      <c r="F146" s="29">
        <f t="shared" si="3"/>
        <v>1.029146211492951</v>
      </c>
      <c r="G146" s="29">
        <f t="shared" si="4"/>
        <v>0.4456562483975033</v>
      </c>
      <c r="H146" s="34">
        <f t="shared" si="5"/>
        <v>0.00021359613420522395</v>
      </c>
      <c r="I146">
        <f t="shared" si="6"/>
        <v>9.703120871328012E-05</v>
      </c>
    </row>
    <row r="147" spans="3:9" ht="12.75">
      <c r="C147">
        <v>0.305</v>
      </c>
      <c r="D147" s="28">
        <f t="shared" si="1"/>
        <v>0.012691181294114102</v>
      </c>
      <c r="E147" s="29">
        <f t="shared" si="2"/>
        <v>-0.35684999999999995</v>
      </c>
      <c r="F147" s="29">
        <f t="shared" si="3"/>
        <v>1.0296536925282789</v>
      </c>
      <c r="G147" s="29">
        <f t="shared" si="4"/>
        <v>0.4396934539536165</v>
      </c>
      <c r="H147" s="34">
        <f t="shared" si="5"/>
        <v>0.00021404985145752342</v>
      </c>
      <c r="I147">
        <f t="shared" si="6"/>
        <v>9.596783962492061E-05</v>
      </c>
    </row>
    <row r="148" spans="3:9" ht="12.75">
      <c r="C148">
        <v>0.31</v>
      </c>
      <c r="D148" s="28">
        <f t="shared" si="1"/>
        <v>0.012905204863663053</v>
      </c>
      <c r="E148" s="29">
        <f t="shared" si="2"/>
        <v>-0.36269999999999997</v>
      </c>
      <c r="F148" s="29">
        <f t="shared" si="3"/>
        <v>1.0301612386215668</v>
      </c>
      <c r="G148" s="29">
        <f t="shared" si="4"/>
        <v>0.43381044054658907</v>
      </c>
      <c r="H148" s="34">
        <f t="shared" si="5"/>
        <v>0.00021454299814997263</v>
      </c>
      <c r="I148">
        <f t="shared" si="6"/>
        <v>9.493313333909033E-05</v>
      </c>
    </row>
    <row r="149" spans="3:9" ht="12.75">
      <c r="C149">
        <v>0.315</v>
      </c>
      <c r="D149" s="28">
        <f t="shared" si="1"/>
        <v>0.013119152275684037</v>
      </c>
      <c r="E149" s="29">
        <f t="shared" si="2"/>
        <v>-0.36855</v>
      </c>
      <c r="F149" s="29">
        <f t="shared" si="3"/>
        <v>1.0306688541617375</v>
      </c>
      <c r="G149" s="29">
        <f t="shared" si="4"/>
        <v>0.4280061407215722</v>
      </c>
      <c r="H149" s="34">
        <f t="shared" si="5"/>
        <v>0.00021507460824038527</v>
      </c>
      <c r="I149">
        <f t="shared" si="6"/>
        <v>9.392587336525679E-05</v>
      </c>
    </row>
    <row r="150" spans="3:9" ht="12.75">
      <c r="C150">
        <v>0.32</v>
      </c>
      <c r="D150" s="28">
        <f t="shared" si="1"/>
        <v>0.013333025309508282</v>
      </c>
      <c r="E150" s="29">
        <f t="shared" si="2"/>
        <v>-0.3744</v>
      </c>
      <c r="F150" s="29">
        <f t="shared" si="3"/>
        <v>1.0311765432297315</v>
      </c>
      <c r="G150" s="29">
        <f t="shared" si="4"/>
        <v>0.4222795013060563</v>
      </c>
      <c r="H150" s="34">
        <f t="shared" si="5"/>
        <v>0.000215643783076625</v>
      </c>
      <c r="I150">
        <f t="shared" si="6"/>
        <v>9.294491309191772E-05</v>
      </c>
    </row>
    <row r="151" spans="3:9" ht="12.75">
      <c r="C151">
        <v>0.325</v>
      </c>
      <c r="D151" s="28">
        <f t="shared" si="1"/>
        <v>0.0135468256204546</v>
      </c>
      <c r="E151" s="29">
        <f t="shared" si="2"/>
        <v>-0.38025</v>
      </c>
      <c r="F151" s="29">
        <f t="shared" si="3"/>
        <v>1.0316843096201058</v>
      </c>
      <c r="G151" s="29">
        <f t="shared" si="4"/>
        <v>0.4166294832187768</v>
      </c>
      <c r="H151" s="34">
        <f t="shared" si="5"/>
        <v>0.00021624968663909132</v>
      </c>
      <c r="I151">
        <f t="shared" si="6"/>
        <v>9.198917075655254E-05</v>
      </c>
    </row>
    <row r="152" spans="3:9" ht="12.75">
      <c r="C152">
        <v>0.33</v>
      </c>
      <c r="D152" s="28">
        <f>$D$80*C152+$D$81*H152</f>
        <v>0.013760554748427516</v>
      </c>
      <c r="E152" s="29">
        <f>$D$82*H152+$D$83*C152</f>
        <v>-0.3861</v>
      </c>
      <c r="F152" s="29">
        <f aca="true" t="shared" si="7" ref="F152:G154">10^D152</f>
        <v>1.0321921568607486</v>
      </c>
      <c r="G152" s="29">
        <f t="shared" si="7"/>
        <v>0.4110550612811749</v>
      </c>
      <c r="H152" s="34">
        <f>($D$78/(((C152*F152)^2)*(G152^3)))^(1/3)</f>
        <v>0.0002168915411982246</v>
      </c>
      <c r="I152">
        <f>($D$78/(C152^2))^(1/3)</f>
        <v>9.105762484855981E-05</v>
      </c>
    </row>
    <row r="153" spans="3:9" ht="12.75">
      <c r="C153">
        <v>0.335</v>
      </c>
      <c r="D153" s="28">
        <f>$D$80*C153+$D$81*H153</f>
        <v>0.013974214125776084</v>
      </c>
      <c r="E153" s="29">
        <f>$D$82*H153+$D$83*C153</f>
        <v>-0.39195</v>
      </c>
      <c r="F153" s="29">
        <f t="shared" si="7"/>
        <v>1.0327000882308945</v>
      </c>
      <c r="G153" s="29">
        <f t="shared" si="7"/>
        <v>0.40555522403138333</v>
      </c>
      <c r="H153" s="34">
        <f>($D$78/(((C153*F153)^2)*(G153^3)))^(1/3)</f>
        <v>0.0002175686233454112</v>
      </c>
      <c r="I153">
        <f>($D$78/(C153^2))^(1/3)</f>
        <v>9.014930990198619E-05</v>
      </c>
    </row>
    <row r="154" spans="3:9" ht="12.75">
      <c r="C154">
        <v>0.34</v>
      </c>
      <c r="D154" s="28">
        <f>$D$80*C154+$D$81*H154</f>
        <v>0.014187805084486428</v>
      </c>
      <c r="E154" s="29">
        <f>$D$82*H154+$D$83*C154</f>
        <v>-0.3978</v>
      </c>
      <c r="F154" s="29">
        <f t="shared" si="7"/>
        <v>1.0332081067776089</v>
      </c>
      <c r="G154" s="29">
        <f t="shared" si="7"/>
        <v>0.40012897354069876</v>
      </c>
      <c r="H154" s="34">
        <f>($D$78/(((C154*F154)^2)*(G154^3)))^(1/3)</f>
        <v>0.00021828026036038972</v>
      </c>
      <c r="I154">
        <f>($D$78/(C154^2))^(1/3)</f>
        <v>8.926331263973885E-05</v>
      </c>
    </row>
    <row r="155" spans="3:9" ht="12.75">
      <c r="C155">
        <v>0.345</v>
      </c>
      <c r="D155" s="28">
        <f aca="true" t="shared" si="8" ref="D155:D164">$D$80*C155+$D$81*H155</f>
        <v>0.014401328862772863</v>
      </c>
      <c r="E155" s="29">
        <f aca="true" t="shared" si="9" ref="E155:E164">$D$82*H155+$D$83*C155</f>
        <v>-0.40364999999999995</v>
      </c>
      <c r="F155" s="29">
        <f aca="true" t="shared" si="10" ref="F155:F164">10^D155</f>
        <v>1.0337162153308932</v>
      </c>
      <c r="G155" s="29">
        <f aca="true" t="shared" si="11" ref="G155:G164">10^E155</f>
        <v>0.39477532523251097</v>
      </c>
      <c r="H155" s="34">
        <f aca="true" t="shared" si="12" ref="H155:H164">($D$78/(((C155*F155)^2)*(G155^3)))^(1/3)</f>
        <v>0.00021902582688239112</v>
      </c>
      <c r="I155">
        <f aca="true" t="shared" si="13" ref="I155:I164">($D$78/(C155^2))^(1/3)</f>
        <v>8.839876843523594E-05</v>
      </c>
    </row>
    <row r="156" spans="3:9" ht="12.75">
      <c r="C156">
        <v>0.35</v>
      </c>
      <c r="D156" s="28">
        <f t="shared" si="8"/>
        <v>0.014614786611125379</v>
      </c>
      <c r="E156" s="29">
        <f t="shared" si="9"/>
        <v>-0.4095</v>
      </c>
      <c r="F156" s="29">
        <f t="shared" si="10"/>
        <v>1.0342244165175398</v>
      </c>
      <c r="G156" s="29">
        <f t="shared" si="11"/>
        <v>0.3894933077036544</v>
      </c>
      <c r="H156" s="34">
        <f t="shared" si="12"/>
        <v>0.0002198047418558683</v>
      </c>
      <c r="I156">
        <f t="shared" si="13"/>
        <v>8.755485806118952E-05</v>
      </c>
    </row>
    <row r="157" spans="3:9" ht="12.75">
      <c r="C157">
        <v>0.355</v>
      </c>
      <c r="D157" s="28">
        <f t="shared" si="8"/>
        <v>0.014828179397864839</v>
      </c>
      <c r="E157" s="29">
        <f t="shared" si="9"/>
        <v>-0.41534999999999994</v>
      </c>
      <c r="F157" s="29">
        <f t="shared" si="10"/>
        <v>1.0347327127738573</v>
      </c>
      <c r="G157" s="29">
        <f t="shared" si="11"/>
        <v>0.38428196254815045</v>
      </c>
      <c r="H157" s="34">
        <f t="shared" si="12"/>
        <v>0.00022061646572482796</v>
      </c>
      <c r="I157">
        <f t="shared" si="13"/>
        <v>8.67308046984962E-05</v>
      </c>
    </row>
    <row r="158" spans="3:9" ht="12.75">
      <c r="C158">
        <v>0.36</v>
      </c>
      <c r="D158" s="28">
        <f t="shared" si="8"/>
        <v>0.015041508214251901</v>
      </c>
      <c r="E158" s="29">
        <f t="shared" si="9"/>
        <v>-0.42119999999999996</v>
      </c>
      <c r="F158" s="29">
        <f t="shared" si="10"/>
        <v>1.0352411063573692</v>
      </c>
      <c r="G158" s="29">
        <f t="shared" si="11"/>
        <v>0.37914034418330644</v>
      </c>
      <c r="H158" s="34">
        <f t="shared" si="12"/>
        <v>0.00022146049785257447</v>
      </c>
      <c r="I158">
        <f t="shared" si="13"/>
        <v>8.592587118109473E-05</v>
      </c>
    </row>
    <row r="159" spans="3:9" ht="12.75">
      <c r="C159">
        <v>0.365</v>
      </c>
      <c r="D159" s="28">
        <f t="shared" si="8"/>
        <v>0.015254773979190665</v>
      </c>
      <c r="E159" s="29">
        <f t="shared" si="9"/>
        <v>-0.42705</v>
      </c>
      <c r="F159" s="29">
        <f t="shared" si="10"/>
        <v>1.0357495993575845</v>
      </c>
      <c r="G159" s="29">
        <f t="shared" si="11"/>
        <v>0.3740675196781441</v>
      </c>
      <c r="H159" s="34">
        <f t="shared" si="12"/>
        <v>0.00022233637414612725</v>
      </c>
      <c r="I159">
        <f t="shared" si="13"/>
        <v>8.513935745518878E-05</v>
      </c>
    </row>
    <row r="160" spans="3:9" ht="12.75">
      <c r="C160">
        <v>0.37</v>
      </c>
      <c r="D160" s="28">
        <f t="shared" si="8"/>
        <v>0.015467977543563861</v>
      </c>
      <c r="E160" s="29">
        <f t="shared" si="9"/>
        <v>-0.43289999999999995</v>
      </c>
      <c r="F160" s="29">
        <f t="shared" si="10"/>
        <v>1.0362581937059194</v>
      </c>
      <c r="G160" s="29">
        <f t="shared" si="11"/>
        <v>0.3690625685841209</v>
      </c>
      <c r="H160" s="34">
        <f t="shared" si="12"/>
        <v>0.00022324366486673532</v>
      </c>
      <c r="I160">
        <f t="shared" si="13"/>
        <v>8.437059823348157E-05</v>
      </c>
    </row>
    <row r="161" spans="3:9" ht="12.75">
      <c r="C161">
        <v>0.375</v>
      </c>
      <c r="D161" s="28">
        <f t="shared" si="8"/>
        <v>0.01568111969423255</v>
      </c>
      <c r="E161" s="29">
        <f t="shared" si="9"/>
        <v>-0.43875</v>
      </c>
      <c r="F161" s="29">
        <f t="shared" si="10"/>
        <v>1.0367668911848495</v>
      </c>
      <c r="G161" s="29">
        <f t="shared" si="11"/>
        <v>0.3641245827681179</v>
      </c>
      <c r="H161" s="34">
        <f t="shared" si="12"/>
        <v>0.00022418197260982417</v>
      </c>
      <c r="I161">
        <f t="shared" si="13"/>
        <v>8.361896082704603E-05</v>
      </c>
    </row>
    <row r="162" spans="3:9" ht="12.75">
      <c r="C162">
        <v>0.38</v>
      </c>
      <c r="D162" s="28">
        <f t="shared" si="8"/>
        <v>0.01589420115772995</v>
      </c>
      <c r="E162" s="29">
        <f t="shared" si="9"/>
        <v>-0.4446</v>
      </c>
      <c r="F162" s="29">
        <f t="shared" si="10"/>
        <v>1.0372756934363596</v>
      </c>
      <c r="G162" s="29">
        <f t="shared" si="11"/>
        <v>0.3592526662476616</v>
      </c>
      <c r="H162" s="34">
        <f t="shared" si="12"/>
        <v>0.0002251509304394197</v>
      </c>
      <c r="I162">
        <f t="shared" si="13"/>
        <v>8.288384313921402E-05</v>
      </c>
    </row>
    <row r="163" spans="3:9" ht="12.75">
      <c r="C163">
        <v>0.385</v>
      </c>
      <c r="D163" s="28">
        <f t="shared" si="8"/>
        <v>0.016107222603676145</v>
      </c>
      <c r="E163" s="29">
        <f t="shared" si="9"/>
        <v>-0.45044999999999996</v>
      </c>
      <c r="F163" s="29">
        <f t="shared" si="10"/>
        <v>1.037784601969751</v>
      </c>
      <c r="G163" s="29">
        <f t="shared" si="11"/>
        <v>0.3544459350283511</v>
      </c>
      <c r="H163" s="34">
        <f t="shared" si="12"/>
        <v>0.00022615020016356356</v>
      </c>
      <c r="I163">
        <f t="shared" si="13"/>
        <v>8.216467180742774E-05</v>
      </c>
    </row>
    <row r="164" spans="3:9" ht="12.75">
      <c r="C164">
        <v>0.39</v>
      </c>
      <c r="D164" s="28">
        <f t="shared" si="8"/>
        <v>0.01632018464793756</v>
      </c>
      <c r="E164" s="29">
        <f t="shared" si="9"/>
        <v>-0.4563</v>
      </c>
      <c r="F164" s="29">
        <f t="shared" si="10"/>
        <v>1.0382936181688636</v>
      </c>
      <c r="G164" s="29">
        <f t="shared" si="11"/>
        <v>0.3497035169434593</v>
      </c>
      <c r="H164" s="34">
        <f t="shared" si="12"/>
        <v>0.0002271794707386062</v>
      </c>
      <c r="I164">
        <f t="shared" si="13"/>
        <v>8.146090048037745E-05</v>
      </c>
    </row>
    <row r="165" spans="3:9" ht="12.75">
      <c r="C165">
        <v>0.395</v>
      </c>
      <c r="D165" s="28">
        <f aca="true" t="shared" si="14" ref="D165:D180">$D$80*C165+$D$81*H165</f>
        <v>0.016533087855552988</v>
      </c>
      <c r="E165" s="29">
        <f aca="true" t="shared" si="15" ref="E165:E180">$D$82*H165+$D$83*C165</f>
        <v>-0.46215</v>
      </c>
      <c r="F165" s="29">
        <f aca="true" t="shared" si="16" ref="F165:F180">10^D165</f>
        <v>1.038802743298762</v>
      </c>
      <c r="G165" s="29">
        <f aca="true" t="shared" si="17" ref="G165:G180">10^E165</f>
        <v>0.34502455149568156</v>
      </c>
      <c r="H165" s="34">
        <f aca="true" t="shared" si="18" ref="H165:H180">($D$78/(((C165*F165)^2)*(G165^3)))^(1/3)</f>
        <v>0.00022823845679141998</v>
      </c>
      <c r="I165">
        <f aca="true" t="shared" si="19" ref="I165:I180">($D$78/(C165^2))^(1/3)</f>
        <v>8.077200821898482E-05</v>
      </c>
    </row>
    <row r="166" spans="3:9" ht="12.75">
      <c r="C166">
        <v>0.4</v>
      </c>
      <c r="D166" s="28">
        <f t="shared" si="14"/>
        <v>0.0167459327434457</v>
      </c>
      <c r="E166" s="29">
        <f t="shared" si="15"/>
        <v>-0.46799999999999997</v>
      </c>
      <c r="F166" s="29">
        <f t="shared" si="16"/>
        <v>1.0393119785119291</v>
      </c>
      <c r="G166" s="29">
        <f t="shared" si="17"/>
        <v>0.34040818970100084</v>
      </c>
      <c r="H166" s="34">
        <f t="shared" si="18"/>
        <v>0.00022932689724964656</v>
      </c>
      <c r="I166">
        <f t="shared" si="19"/>
        <v>8.00974980108903E-05</v>
      </c>
    </row>
    <row r="167" spans="3:9" ht="12.75">
      <c r="C167">
        <v>0.405</v>
      </c>
      <c r="D167" s="28">
        <f t="shared" si="14"/>
        <v>0.01695871978293934</v>
      </c>
      <c r="E167" s="29">
        <f t="shared" si="15"/>
        <v>-0.47385</v>
      </c>
      <c r="F167" s="29">
        <f t="shared" si="16"/>
        <v>1.0398213248540087</v>
      </c>
      <c r="G167" s="29">
        <f t="shared" si="17"/>
        <v>0.33585359393464187</v>
      </c>
      <c r="H167" s="34">
        <f t="shared" si="18"/>
        <v>0.0002304445540710408</v>
      </c>
      <c r="I167">
        <f t="shared" si="19"/>
        <v>7.943689538908307E-05</v>
      </c>
    </row>
    <row r="168" spans="3:9" ht="12.75">
      <c r="C168">
        <v>0.41</v>
      </c>
      <c r="D168" s="28">
        <f t="shared" si="14"/>
        <v>0.017171449402093687</v>
      </c>
      <c r="E168" s="29">
        <f t="shared" si="15"/>
        <v>-0.47969999999999996</v>
      </c>
      <c r="F168" s="29">
        <f t="shared" si="16"/>
        <v>1.0403307832691342</v>
      </c>
      <c r="G168" s="29">
        <f t="shared" si="17"/>
        <v>0.33135993777908707</v>
      </c>
      <c r="H168" s="34">
        <f t="shared" si="18"/>
        <v>0.00023159121106379276</v>
      </c>
      <c r="I168">
        <f t="shared" si="19"/>
        <v>7.878974714618704E-05</v>
      </c>
    </row>
    <row r="169" spans="3:9" ht="12.75">
      <c r="C169">
        <v>0.415</v>
      </c>
      <c r="D169" s="28">
        <f t="shared" si="14"/>
        <v>0.01738412198787481</v>
      </c>
      <c r="E169" s="29">
        <f t="shared" si="15"/>
        <v>-0.4855499999999999</v>
      </c>
      <c r="F169" s="29">
        <f t="shared" si="16"/>
        <v>1.0408403546048788</v>
      </c>
      <c r="G169" s="29">
        <f t="shared" si="17"/>
        <v>0.32692640587412547</v>
      </c>
      <c r="H169" s="34">
        <f t="shared" si="18"/>
        <v>0.00023276667279049912</v>
      </c>
      <c r="I169">
        <f t="shared" si="19"/>
        <v>7.815562013670806E-05</v>
      </c>
    </row>
    <row r="170" spans="3:9" ht="12.75">
      <c r="C170">
        <v>0.42</v>
      </c>
      <c r="D170" s="28">
        <f t="shared" si="14"/>
        <v>0.017596737888172773</v>
      </c>
      <c r="E170" s="29">
        <f t="shared" si="15"/>
        <v>-0.49139999999999995</v>
      </c>
      <c r="F170" s="29">
        <f t="shared" si="16"/>
        <v>1.0413500396168516</v>
      </c>
      <c r="G170" s="29">
        <f t="shared" si="17"/>
        <v>0.322552193768908</v>
      </c>
      <c r="H170" s="34">
        <f t="shared" si="18"/>
        <v>0.00023397076354910246</v>
      </c>
      <c r="I170">
        <f t="shared" si="19"/>
        <v>7.753410016024196E-05</v>
      </c>
    </row>
    <row r="171" spans="3:9" ht="12.75">
      <c r="C171">
        <v>0.425</v>
      </c>
      <c r="D171" s="28">
        <f t="shared" si="14"/>
        <v>0.017809297413679037</v>
      </c>
      <c r="E171" s="29">
        <f t="shared" si="15"/>
        <v>-0.49724999999999997</v>
      </c>
      <c r="F171" s="29">
        <f t="shared" si="16"/>
        <v>1.0418598389729739</v>
      </c>
      <c r="G171" s="29">
        <f t="shared" si="17"/>
        <v>0.3182365077759827</v>
      </c>
      <c r="H171" s="34">
        <f t="shared" si="18"/>
        <v>0.0002352033264247291</v>
      </c>
      <c r="I171">
        <f t="shared" si="19"/>
        <v>7.692479091928595E-05</v>
      </c>
    </row>
    <row r="172" spans="3:9" ht="12.75">
      <c r="C172">
        <v>0.43</v>
      </c>
      <c r="D172" s="28">
        <f t="shared" si="14"/>
        <v>0.018021800839634297</v>
      </c>
      <c r="E172" s="29">
        <f t="shared" si="15"/>
        <v>-0.5031</v>
      </c>
      <c r="F172" s="29">
        <f t="shared" si="16"/>
        <v>1.0423697532574572</v>
      </c>
      <c r="G172" s="29">
        <f t="shared" si="17"/>
        <v>0.313978564827282</v>
      </c>
      <c r="H172" s="34">
        <f t="shared" si="18"/>
        <v>0.00023646422240692028</v>
      </c>
      <c r="I172">
        <f t="shared" si="19"/>
        <v>7.632731304585583E-05</v>
      </c>
    </row>
    <row r="173" spans="3:9" ht="12.75">
      <c r="C173">
        <v>0.435</v>
      </c>
      <c r="D173" s="28">
        <f t="shared" si="14"/>
        <v>0.018234248407456913</v>
      </c>
      <c r="E173" s="29">
        <f t="shared" si="15"/>
        <v>-0.50895</v>
      </c>
      <c r="F173" s="29">
        <f t="shared" si="16"/>
        <v>1.0428797829745056</v>
      </c>
      <c r="G173" s="29">
        <f t="shared" si="17"/>
        <v>0.3097775923320376</v>
      </c>
      <c r="H173" s="34">
        <f t="shared" si="18"/>
        <v>0.0002377533295672143</v>
      </c>
      <c r="I173">
        <f t="shared" si="19"/>
        <v>7.57413031916255E-05</v>
      </c>
    </row>
    <row r="174" spans="3:9" ht="12.75">
      <c r="C174">
        <v>0.44</v>
      </c>
      <c r="D174" s="28">
        <f t="shared" si="14"/>
        <v>0.01844664032626085</v>
      </c>
      <c r="E174" s="29">
        <f t="shared" si="15"/>
        <v>-0.5147999999999999</v>
      </c>
      <c r="F174" s="29">
        <f t="shared" si="16"/>
        <v>1.043389928551765</v>
      </c>
      <c r="G174" s="29">
        <f t="shared" si="17"/>
        <v>0.3056328280365967</v>
      </c>
      <c r="H174" s="34">
        <f t="shared" si="18"/>
        <v>0.0002390705422925012</v>
      </c>
      <c r="I174">
        <f t="shared" si="19"/>
        <v>7.516641317677099E-05</v>
      </c>
    </row>
    <row r="175" spans="3:9" ht="12.75">
      <c r="C175">
        <v>0.445</v>
      </c>
      <c r="D175" s="28">
        <f t="shared" si="14"/>
        <v>0.018658976774271484</v>
      </c>
      <c r="E175" s="29">
        <f t="shared" si="15"/>
        <v>-0.52065</v>
      </c>
      <c r="F175" s="29">
        <f t="shared" si="16"/>
        <v>1.0439001903435365</v>
      </c>
      <c r="G175" s="29">
        <f t="shared" si="17"/>
        <v>0.3015435198861127</v>
      </c>
      <c r="H175" s="34">
        <f t="shared" si="18"/>
        <v>0.0002404157705699564</v>
      </c>
      <c r="I175">
        <f t="shared" si="19"/>
        <v>7.460230919310934E-05</v>
      </c>
    </row>
    <row r="176" spans="3:9" ht="12.75">
      <c r="C176">
        <v>0.45</v>
      </c>
      <c r="D176" s="28">
        <f t="shared" si="14"/>
        <v>0.018871257900146935</v>
      </c>
      <c r="E176" s="29">
        <f t="shared" si="15"/>
        <v>-0.5265</v>
      </c>
      <c r="F176" s="29">
        <f t="shared" si="16"/>
        <v>1.0444105686337746</v>
      </c>
      <c r="G176" s="29">
        <f t="shared" si="17"/>
        <v>0.2975089258880875</v>
      </c>
      <c r="H176" s="34">
        <f t="shared" si="18"/>
        <v>0.00024178893931972996</v>
      </c>
      <c r="I176">
        <f t="shared" si="19"/>
        <v>7.404867105750456E-05</v>
      </c>
    </row>
    <row r="177" spans="3:9" ht="12.75">
      <c r="C177">
        <v>0.455</v>
      </c>
      <c r="D177" s="28">
        <f t="shared" si="14"/>
        <v>0.01908348382421167</v>
      </c>
      <c r="E177" s="29">
        <f t="shared" si="15"/>
        <v>-0.53235</v>
      </c>
      <c r="F177" s="29">
        <f t="shared" si="16"/>
        <v>1.0449210636388802</v>
      </c>
      <c r="G177" s="29">
        <f t="shared" si="17"/>
        <v>0.2935283139777392</v>
      </c>
      <c r="H177" s="34">
        <f t="shared" si="18"/>
        <v>0.00024318998777188378</v>
      </c>
      <c r="I177">
        <f t="shared" si="19"/>
        <v>7.350519151185194E-05</v>
      </c>
    </row>
    <row r="178" spans="3:9" ht="12.75">
      <c r="C178">
        <v>0.46</v>
      </c>
      <c r="D178" s="28">
        <f t="shared" si="14"/>
        <v>0.01929565463960894</v>
      </c>
      <c r="E178" s="29">
        <f t="shared" si="15"/>
        <v>-0.5382</v>
      </c>
      <c r="F178" s="29">
        <f t="shared" si="16"/>
        <v>1.0454316755103095</v>
      </c>
      <c r="G178" s="29">
        <f t="shared" si="17"/>
        <v>0.2896009618851712</v>
      </c>
      <c r="H178" s="34">
        <f t="shared" si="18"/>
        <v>0.00024461886888437287</v>
      </c>
      <c r="I178">
        <f t="shared" si="19"/>
        <v>7.297157556625803E-05</v>
      </c>
    </row>
    <row r="179" spans="3:9" ht="12.75">
      <c r="C179">
        <v>0.465</v>
      </c>
      <c r="D179" s="28">
        <f t="shared" si="14"/>
        <v>0.01950777041337773</v>
      </c>
      <c r="E179" s="29">
        <f t="shared" si="15"/>
        <v>-0.54405</v>
      </c>
      <c r="F179" s="29">
        <f t="shared" si="16"/>
        <v>1.045942404337008</v>
      </c>
      <c r="G179" s="29">
        <f t="shared" si="17"/>
        <v>0.2857261570043184</v>
      </c>
      <c r="H179" s="34">
        <f t="shared" si="18"/>
        <v>0.0002460755487991256</v>
      </c>
      <c r="I179">
        <f t="shared" si="19"/>
        <v>7.244753988231423E-05</v>
      </c>
    </row>
    <row r="180" spans="3:9" ht="12.75">
      <c r="C180">
        <v>0.47</v>
      </c>
      <c r="D180" s="28">
        <f t="shared" si="14"/>
        <v>0.01971983118745961</v>
      </c>
      <c r="E180" s="29">
        <f t="shared" si="15"/>
        <v>-0.5498999999999999</v>
      </c>
      <c r="F180" s="29">
        <f t="shared" si="16"/>
        <v>1.0464532501476833</v>
      </c>
      <c r="G180" s="29">
        <f t="shared" si="17"/>
        <v>0.28190319626364724</v>
      </c>
      <c r="H180" s="34">
        <f t="shared" si="18"/>
        <v>0.00024756000633352986</v>
      </c>
      <c r="I180">
        <f t="shared" si="19"/>
        <v>7.193281219361692E-05</v>
      </c>
    </row>
    <row r="181" spans="3:9" ht="12.75">
      <c r="C181">
        <v>0.475</v>
      </c>
      <c r="D181" s="28">
        <f aca="true" t="shared" si="20" ref="D181:D187">$D$80*C181+$D$81*H181</f>
        <v>0.019931836979640422</v>
      </c>
      <c r="E181" s="29">
        <f aca="true" t="shared" si="21" ref="E181:E187">$D$82*H181+$D$83*C181</f>
        <v>-0.55575</v>
      </c>
      <c r="F181" s="29">
        <f aca="true" t="shared" si="22" ref="F181:F187">10^D181</f>
        <v>1.0469642129129284</v>
      </c>
      <c r="G181" s="29">
        <f aca="true" t="shared" si="23" ref="G181:G187">10^E181</f>
        <v>0.278131385998585</v>
      </c>
      <c r="H181" s="34">
        <f aca="true" t="shared" si="24" ref="H181:H187">($D$78/(((C181*F181)^2)*(G181^3)))^(1/3)</f>
        <v>0.00024907223250483687</v>
      </c>
      <c r="I181">
        <f aca="true" t="shared" si="25" ref="I181:I188">($D$78/(C181^2))^(1/3)</f>
        <v>7.14271307609134E-05</v>
      </c>
    </row>
    <row r="182" spans="3:9" ht="12.75">
      <c r="C182">
        <v>0.48</v>
      </c>
      <c r="D182" s="28">
        <f t="shared" si="20"/>
        <v>0.020143787784431273</v>
      </c>
      <c r="E182" s="29">
        <f t="shared" si="21"/>
        <v>-0.5616</v>
      </c>
      <c r="F182" s="29">
        <f t="shared" si="22"/>
        <v>1.0474752925472028</v>
      </c>
      <c r="G182" s="29">
        <f t="shared" si="23"/>
        <v>0.2744100418256572</v>
      </c>
      <c r="H182" s="34">
        <f t="shared" si="24"/>
        <v>0.00025061223008521465</v>
      </c>
      <c r="I182">
        <f t="shared" si="25"/>
        <v>7.093024385946652E-05</v>
      </c>
    </row>
    <row r="183" spans="3:9" ht="12.75">
      <c r="C183">
        <v>0.485</v>
      </c>
      <c r="D183" s="28">
        <f t="shared" si="20"/>
        <v>0.02035568357389301</v>
      </c>
      <c r="E183" s="29">
        <f t="shared" si="21"/>
        <v>-0.5674499999999999</v>
      </c>
      <c r="F183" s="29">
        <f t="shared" si="22"/>
        <v>1.0479864889106871</v>
      </c>
      <c r="G183" s="29">
        <f t="shared" si="23"/>
        <v>0.27073848851830784</v>
      </c>
      <c r="H183" s="34">
        <f t="shared" si="24"/>
        <v>0.00025218001318534763</v>
      </c>
      <c r="I183">
        <f t="shared" si="25"/>
        <v>7.044190929641902E-05</v>
      </c>
    </row>
    <row r="184" spans="3:9" ht="12.75">
      <c r="C184">
        <v>0.49</v>
      </c>
      <c r="D184" s="28">
        <f t="shared" si="20"/>
        <v>0.020567524298407993</v>
      </c>
      <c r="E184" s="29">
        <f t="shared" si="21"/>
        <v>-0.5732999999999999</v>
      </c>
      <c r="F184" s="29">
        <f t="shared" si="22"/>
        <v>1.048497801811013</v>
      </c>
      <c r="G184" s="29">
        <f t="shared" si="23"/>
        <v>0.26711605988438153</v>
      </c>
      <c r="H184" s="34">
        <f t="shared" si="24"/>
        <v>0.0002537756068646488</v>
      </c>
      <c r="I184">
        <f t="shared" si="25"/>
        <v>6.996189395611355E-05</v>
      </c>
    </row>
    <row r="185" spans="3:9" ht="12.75">
      <c r="C185">
        <v>0.495</v>
      </c>
      <c r="D185" s="28">
        <f t="shared" si="20"/>
        <v>0.020779309887402696</v>
      </c>
      <c r="E185" s="29">
        <f t="shared" si="21"/>
        <v>-0.5791499999999999</v>
      </c>
      <c r="F185" s="29">
        <f t="shared" si="22"/>
        <v>1.049009231004881</v>
      </c>
      <c r="G185" s="29">
        <f t="shared" si="23"/>
        <v>0.26354209864524525</v>
      </c>
      <c r="H185" s="34">
        <f t="shared" si="24"/>
        <v>0.0002553990467663147</v>
      </c>
      <c r="I185">
        <f t="shared" si="25"/>
        <v>6.948997337148301E-05</v>
      </c>
    </row>
    <row r="186" spans="3:9" ht="12.75">
      <c r="C186">
        <v>0.5</v>
      </c>
      <c r="D186" s="28">
        <f t="shared" si="20"/>
        <v>0.02099104025002437</v>
      </c>
      <c r="E186" s="29">
        <f t="shared" si="21"/>
        <v>-0.585</v>
      </c>
      <c r="F186" s="29">
        <f t="shared" si="22"/>
        <v>1.0495207761995724</v>
      </c>
      <c r="G186" s="29">
        <f t="shared" si="23"/>
        <v>0.2600159563165272</v>
      </c>
      <c r="H186" s="34">
        <f t="shared" si="24"/>
        <v>0.0002570503787755705</v>
      </c>
      <c r="I186">
        <f t="shared" si="25"/>
        <v>6.902593131976887E-05</v>
      </c>
    </row>
    <row r="187" spans="3:9" ht="12.75">
      <c r="C187">
        <v>0.505</v>
      </c>
      <c r="D187" s="28">
        <f t="shared" si="20"/>
        <v>0.0212027152757748</v>
      </c>
      <c r="E187" s="29">
        <f t="shared" si="21"/>
        <v>-0.59085</v>
      </c>
      <c r="F187" s="29">
        <f t="shared" si="22"/>
        <v>1.050032437054362</v>
      </c>
      <c r="G187" s="29">
        <f t="shared" si="23"/>
        <v>0.2565369930904507</v>
      </c>
      <c r="H187" s="34">
        <f t="shared" si="24"/>
        <v>0.0002587296586995946</v>
      </c>
      <c r="I187">
        <f t="shared" si="25"/>
        <v>6.856955944096029E-05</v>
      </c>
    </row>
    <row r="188" spans="3:9" ht="12.75">
      <c r="C188">
        <v>0.55</v>
      </c>
      <c r="D188" s="28">
        <f>$D$80*C188+$D$81*H188</f>
        <v>0.023105273094924026</v>
      </c>
      <c r="E188" s="29">
        <f>$D$82*H188+$D$83*C188</f>
        <v>-0.6435</v>
      </c>
      <c r="F188" s="29">
        <f>10^D188</f>
        <v>1.0546425110273747</v>
      </c>
      <c r="G188" s="29">
        <f>10^E188</f>
        <v>0.2272479635270844</v>
      </c>
      <c r="H188" s="34">
        <f>($D$78/(((C188*F188)^2)*(G188^3)))^(1/3)</f>
        <v>0.00027511459852321913</v>
      </c>
      <c r="I188">
        <f t="shared" si="25"/>
        <v>6.477645122932205E-05</v>
      </c>
    </row>
    <row r="189" spans="3:9" ht="12.75">
      <c r="C189">
        <v>0.595</v>
      </c>
      <c r="D189" s="28">
        <f>$D$80*C189+$D$81*H189</f>
        <v>0.02500317277034142</v>
      </c>
      <c r="E189" s="29">
        <f>$D$82*H189+$D$83*C189</f>
        <v>-0.6961499999999999</v>
      </c>
      <c r="F189" s="29">
        <f>10^D189</f>
        <v>1.0592614636617033</v>
      </c>
      <c r="G189" s="29">
        <f>10^E189</f>
        <v>0.2013028854244</v>
      </c>
      <c r="H189" s="34">
        <f>($D$78/(((C189*F189)^2)*(G189^3)))^(1/3)</f>
        <v>0.0002938521361912007</v>
      </c>
      <c r="I189">
        <f aca="true" t="shared" si="26" ref="I189:I202">($D$78/(C189^2))^(1/3)</f>
        <v>6.146779498094903E-05</v>
      </c>
    </row>
    <row r="190" spans="3:9" ht="12.75">
      <c r="C190">
        <v>0.64</v>
      </c>
      <c r="D190" s="28">
        <f aca="true" t="shared" si="27" ref="D190:D202">$D$80*C190+$D$81*H190</f>
        <v>0.026896159768545907</v>
      </c>
      <c r="E190" s="29">
        <f aca="true" t="shared" si="28" ref="E190:E202">$D$82*H190+$D$83*C190</f>
        <v>-0.7488</v>
      </c>
      <c r="F190" s="29">
        <f aca="true" t="shared" si="29" ref="F190:F202">10^D190</f>
        <v>1.0638886110132222</v>
      </c>
      <c r="G190" s="29">
        <f aca="true" t="shared" si="30" ref="G190:G202">10^E190</f>
        <v>0.17831997722329165</v>
      </c>
      <c r="H190" s="34">
        <f aca="true" t="shared" si="31" ref="H190:H202">($D$78/(((C190*F190)^2)*(G190^3)))^(1/3)</f>
        <v>0.0003150708239667136</v>
      </c>
      <c r="I190">
        <f t="shared" si="26"/>
        <v>5.8551626242578284E-05</v>
      </c>
    </row>
    <row r="191" spans="3:9" ht="12.75">
      <c r="C191">
        <v>0.685</v>
      </c>
      <c r="D191" s="28">
        <f t="shared" si="27"/>
        <v>0.02878389394402602</v>
      </c>
      <c r="E191" s="29">
        <f t="shared" si="28"/>
        <v>-0.80145</v>
      </c>
      <c r="F191" s="29">
        <f t="shared" si="29"/>
        <v>1.0685230470848937</v>
      </c>
      <c r="G191" s="29">
        <f t="shared" si="30"/>
        <v>0.1579610456644801</v>
      </c>
      <c r="H191" s="34">
        <f t="shared" si="31"/>
        <v>0.00033894245251211194</v>
      </c>
      <c r="I191">
        <f t="shared" si="26"/>
        <v>5.5958392508700416E-05</v>
      </c>
    </row>
    <row r="192" spans="3:9" ht="12.75">
      <c r="C192">
        <v>0.73</v>
      </c>
      <c r="D192" s="28">
        <f t="shared" si="27"/>
        <v>0.030665956058283723</v>
      </c>
      <c r="E192" s="29">
        <f t="shared" si="28"/>
        <v>-0.8541</v>
      </c>
      <c r="F192" s="29">
        <f t="shared" si="29"/>
        <v>1.0731636553160988</v>
      </c>
      <c r="G192" s="29">
        <f t="shared" si="30"/>
        <v>0.13992650927815875</v>
      </c>
      <c r="H192" s="34">
        <f t="shared" si="31"/>
        <v>0.000365678758442561</v>
      </c>
      <c r="I192">
        <f t="shared" si="26"/>
        <v>5.3634434316158194E-05</v>
      </c>
    </row>
    <row r="193" spans="3:9" ht="12.75">
      <c r="C193">
        <v>0.775</v>
      </c>
      <c r="D193" s="28">
        <f t="shared" si="27"/>
        <v>0.032541849733628836</v>
      </c>
      <c r="E193" s="29">
        <f t="shared" si="28"/>
        <v>-0.90675</v>
      </c>
      <c r="F193" s="29">
        <f t="shared" si="29"/>
        <v>1.0778091091490964</v>
      </c>
      <c r="G193" s="29">
        <f t="shared" si="30"/>
        <v>0.12395099004572724</v>
      </c>
      <c r="H193" s="34">
        <f t="shared" si="31"/>
        <v>0.0003955304375611956</v>
      </c>
      <c r="I193">
        <f t="shared" si="26"/>
        <v>5.153763390683604E-05</v>
      </c>
    </row>
    <row r="194" spans="3:9" ht="12.75">
      <c r="C194">
        <v>0.82</v>
      </c>
      <c r="D194" s="28">
        <f t="shared" si="27"/>
        <v>0.03441100024211857</v>
      </c>
      <c r="E194" s="29">
        <f t="shared" si="28"/>
        <v>-0.9593999999999999</v>
      </c>
      <c r="F194" s="29">
        <f t="shared" si="29"/>
        <v>1.0824578648301493</v>
      </c>
      <c r="G194" s="29">
        <f t="shared" si="30"/>
        <v>0.10979940836496042</v>
      </c>
      <c r="H194" s="34">
        <f t="shared" si="31"/>
        <v>0.0004287877565057675</v>
      </c>
      <c r="I194">
        <f t="shared" si="26"/>
        <v>4.96344304726878E-05</v>
      </c>
    </row>
    <row r="195" spans="3:9" ht="12.75">
      <c r="C195">
        <v>0.865</v>
      </c>
      <c r="D195" s="28">
        <f t="shared" si="27"/>
        <v>0.03627275092307266</v>
      </c>
      <c r="E195" s="29">
        <f t="shared" si="28"/>
        <v>-1.01205</v>
      </c>
      <c r="F195" s="29">
        <f t="shared" si="29"/>
        <v>1.0871081482032747</v>
      </c>
      <c r="G195" s="29">
        <f t="shared" si="30"/>
        <v>0.09726352385606403</v>
      </c>
      <c r="H195" s="34">
        <f t="shared" si="31"/>
        <v>0.00046578236208451497</v>
      </c>
      <c r="I195">
        <f t="shared" si="26"/>
        <v>4.789772353320916E-05</v>
      </c>
    </row>
    <row r="196" spans="3:9" ht="12.75">
      <c r="C196">
        <v>0.91</v>
      </c>
      <c r="D196" s="28">
        <f t="shared" si="27"/>
        <v>0.03812635767428164</v>
      </c>
      <c r="E196" s="29">
        <f t="shared" si="28"/>
        <v>-1.0647</v>
      </c>
      <c r="F196" s="29">
        <f t="shared" si="29"/>
        <v>1.091757936448075</v>
      </c>
      <c r="G196" s="29">
        <f t="shared" si="30"/>
        <v>0.08615887110661424</v>
      </c>
      <c r="H196" s="34">
        <f t="shared" si="31"/>
        <v>0.0005068900634941225</v>
      </c>
      <c r="I196">
        <f t="shared" si="26"/>
        <v>4.6305369031168137E-05</v>
      </c>
    </row>
    <row r="197" spans="3:9" ht="12.75">
      <c r="C197">
        <v>0.955</v>
      </c>
      <c r="D197" s="28">
        <f t="shared" si="27"/>
        <v>0.03997098175220828</v>
      </c>
      <c r="E197" s="29">
        <f t="shared" si="28"/>
        <v>-1.1173499999999998</v>
      </c>
      <c r="F197" s="29">
        <f t="shared" si="29"/>
        <v>1.0964049352237948</v>
      </c>
      <c r="G197" s="29">
        <f t="shared" si="30"/>
        <v>0.07632204526489973</v>
      </c>
      <c r="H197" s="34">
        <f t="shared" si="31"/>
        <v>0.0005525344685816782</v>
      </c>
      <c r="I197">
        <f t="shared" si="26"/>
        <v>4.4839080370097834E-05</v>
      </c>
    </row>
    <row r="198" spans="3:9" ht="12.75">
      <c r="C198">
        <v>1</v>
      </c>
      <c r="D198" s="28">
        <f t="shared" si="27"/>
        <v>0.041805680983252505</v>
      </c>
      <c r="E198" s="29">
        <f t="shared" si="28"/>
        <v>-1.17</v>
      </c>
      <c r="F198" s="29">
        <f t="shared" si="29"/>
        <v>1.10104655136754</v>
      </c>
      <c r="G198" s="29">
        <f t="shared" si="30"/>
        <v>0.06760829753919818</v>
      </c>
      <c r="H198" s="34">
        <f t="shared" si="31"/>
        <v>0.0006031914225997428</v>
      </c>
      <c r="I198">
        <f t="shared" si="26"/>
        <v>4.348361192918725E-05</v>
      </c>
    </row>
    <row r="199" spans="3:9" ht="12.75">
      <c r="C199">
        <v>1.045</v>
      </c>
      <c r="D199" s="28">
        <f t="shared" si="27"/>
        <v>0.043629399398241765</v>
      </c>
      <c r="E199" s="29">
        <f t="shared" si="28"/>
        <v>-1.2226499999999998</v>
      </c>
      <c r="F199" s="29">
        <f t="shared" si="29"/>
        <v>1.1056798610791014</v>
      </c>
      <c r="G199" s="29">
        <f t="shared" si="30"/>
        <v>0.05988940522078599</v>
      </c>
      <c r="H199" s="34">
        <f t="shared" si="31"/>
        <v>0.0006593942433122393</v>
      </c>
      <c r="I199">
        <f t="shared" si="26"/>
        <v>4.222614333671806E-05</v>
      </c>
    </row>
    <row r="200" spans="3:9" ht="12.75">
      <c r="C200">
        <v>1.09</v>
      </c>
      <c r="D200" s="28">
        <f t="shared" si="27"/>
        <v>0.045440955237109254</v>
      </c>
      <c r="E200" s="29">
        <f t="shared" si="28"/>
        <v>-1.2753</v>
      </c>
      <c r="F200" s="29">
        <f t="shared" si="29"/>
        <v>1.1103015733653805</v>
      </c>
      <c r="G200" s="29">
        <f t="shared" si="30"/>
        <v>0.05305178488808971</v>
      </c>
      <c r="H200" s="34">
        <f t="shared" si="31"/>
        <v>0.0007217397792377509</v>
      </c>
      <c r="I200">
        <f t="shared" si="26"/>
        <v>4.105580884058899E-05</v>
      </c>
    </row>
    <row r="201" spans="3:9" ht="12.75">
      <c r="C201">
        <v>1.135</v>
      </c>
      <c r="D201" s="28">
        <f t="shared" si="27"/>
        <v>0.04723902721939464</v>
      </c>
      <c r="E201" s="29">
        <f t="shared" si="28"/>
        <v>-1.32795</v>
      </c>
      <c r="F201" s="29">
        <f t="shared" si="29"/>
        <v>1.1149079883891648</v>
      </c>
      <c r="G201" s="29">
        <f t="shared" si="30"/>
        <v>0.046994821027798624</v>
      </c>
      <c r="H201" s="34">
        <f t="shared" si="31"/>
        <v>0.0007908953437400801</v>
      </c>
      <c r="I201">
        <f t="shared" si="26"/>
        <v>3.9963333153934016E-05</v>
      </c>
    </row>
    <row r="202" spans="3:9" ht="13.5" thickBot="1">
      <c r="C202">
        <v>1.18</v>
      </c>
      <c r="D202" s="31">
        <f t="shared" si="27"/>
        <v>0.049022138932143376</v>
      </c>
      <c r="E202" s="32">
        <f t="shared" si="28"/>
        <v>-1.3805999999999998</v>
      </c>
      <c r="F202" s="32">
        <f t="shared" si="29"/>
        <v>1.119494950254935</v>
      </c>
      <c r="G202" s="32">
        <f t="shared" si="30"/>
        <v>0.041629385478614514</v>
      </c>
      <c r="H202" s="35">
        <f t="shared" si="31"/>
        <v>0.0008676065999275836</v>
      </c>
      <c r="I202">
        <f t="shared" si="26"/>
        <v>3.8940746522864755E-05</v>
      </c>
    </row>
    <row r="215" ht="12.75">
      <c r="D215" s="5"/>
    </row>
  </sheetData>
  <hyperlinks>
    <hyperlink ref="F5" r:id="rId1" display="http://www.equilibriumtrix.net/refino/energia_livre_formacao_Turkdogan.pdf"/>
    <hyperlink ref="F6" r:id="rId2" display="http://www.equilibriumtrix.net/refino/solutos_no_ferro_Turkdogan.jpg"/>
    <hyperlink ref="H69" r:id="rId3" display="http://www.equilibriumtrix.net/refino/energia_livre_formacao_Turkdogan.pdf"/>
    <hyperlink ref="H70" r:id="rId4" display="http://www.equilibriumtrix.net/refino/solutos_no_ferro_Turkdogan.jpg"/>
  </hyperlinks>
  <printOptions/>
  <pageMargins left="0.75" right="0.75" top="1" bottom="1" header="0.492125985" footer="0.492125985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Andre</cp:lastModifiedBy>
  <dcterms:created xsi:type="dcterms:W3CDTF">2011-10-20T11:11:14Z</dcterms:created>
  <dcterms:modified xsi:type="dcterms:W3CDTF">2012-04-27T17:52:12Z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